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1715" windowHeight="4170"/>
  </bookViews>
  <sheets>
    <sheet name="INFORME 1" sheetId="1" r:id="rId1"/>
    <sheet name="INFORME 2" sheetId="7" r:id="rId2"/>
    <sheet name="INFORME 3" sheetId="6" r:id="rId3"/>
  </sheets>
  <definedNames>
    <definedName name="_xlnm.Print_Area" localSheetId="1">'INFORME 2'!$A$6:$Z$13</definedName>
  </definedNames>
  <calcPr calcId="144525"/>
</workbook>
</file>

<file path=xl/calcChain.xml><?xml version="1.0" encoding="utf-8"?>
<calcChain xmlns="http://schemas.openxmlformats.org/spreadsheetml/2006/main">
  <c r="I18" i="7" l="1"/>
  <c r="I17" i="7"/>
  <c r="I16" i="7"/>
  <c r="I14" i="7"/>
  <c r="K13" i="7"/>
  <c r="J13" i="7"/>
  <c r="D13" i="7"/>
  <c r="M12" i="7"/>
  <c r="L12" i="7"/>
  <c r="K12" i="7"/>
  <c r="J12" i="7"/>
  <c r="D12" i="7"/>
  <c r="K11" i="7"/>
  <c r="J11" i="7"/>
  <c r="D11" i="7"/>
  <c r="M10" i="7"/>
  <c r="O10" i="7" s="1"/>
  <c r="L10" i="7"/>
  <c r="K10" i="7"/>
  <c r="J10" i="7"/>
  <c r="D10" i="7"/>
  <c r="K9" i="7"/>
  <c r="J9" i="7"/>
  <c r="D9" i="7"/>
  <c r="M8" i="7"/>
  <c r="L8" i="7"/>
  <c r="K8" i="7"/>
  <c r="J8" i="7"/>
  <c r="D8" i="7"/>
  <c r="K7" i="7"/>
  <c r="K16" i="7" s="1"/>
  <c r="J7" i="7"/>
  <c r="D7" i="7"/>
  <c r="M6" i="7"/>
  <c r="L6" i="7"/>
  <c r="K6" i="7"/>
  <c r="K18" i="7" s="1"/>
  <c r="J6" i="7"/>
  <c r="J15" i="7" s="1"/>
  <c r="D6" i="7"/>
  <c r="Q10" i="7" l="1"/>
  <c r="P10" i="7"/>
  <c r="N6" i="7"/>
  <c r="L9" i="7"/>
  <c r="N12" i="7"/>
  <c r="L13" i="7"/>
  <c r="K14" i="7"/>
  <c r="L7" i="7"/>
  <c r="N8" i="7"/>
  <c r="N10" i="7"/>
  <c r="L11" i="7"/>
  <c r="O6" i="7"/>
  <c r="M7" i="7"/>
  <c r="O8" i="7"/>
  <c r="M9" i="7"/>
  <c r="M11" i="7"/>
  <c r="O12" i="7"/>
  <c r="M13" i="7"/>
  <c r="M14" i="7"/>
  <c r="K17" i="7"/>
  <c r="I18" i="6"/>
  <c r="I17" i="6"/>
  <c r="I16" i="6"/>
  <c r="I14" i="6"/>
  <c r="K13" i="6"/>
  <c r="J13" i="6"/>
  <c r="D13" i="6"/>
  <c r="K12" i="6"/>
  <c r="J12" i="6"/>
  <c r="D12" i="6"/>
  <c r="K11" i="6"/>
  <c r="M11" i="6" s="1"/>
  <c r="O11" i="6" s="1"/>
  <c r="J11" i="6"/>
  <c r="D11" i="6"/>
  <c r="K10" i="6"/>
  <c r="J10" i="6"/>
  <c r="D10" i="6"/>
  <c r="K9" i="6"/>
  <c r="M9" i="6" s="1"/>
  <c r="O9" i="6" s="1"/>
  <c r="J9" i="6"/>
  <c r="D9" i="6"/>
  <c r="K8" i="6"/>
  <c r="J8" i="6"/>
  <c r="D8" i="6"/>
  <c r="K7" i="6"/>
  <c r="M7" i="6" s="1"/>
  <c r="O7" i="6" s="1"/>
  <c r="J7" i="6"/>
  <c r="D7" i="6"/>
  <c r="K6" i="6"/>
  <c r="J6" i="6"/>
  <c r="D6" i="6"/>
  <c r="I18" i="1"/>
  <c r="I17" i="1"/>
  <c r="I16" i="1"/>
  <c r="I14" i="1"/>
  <c r="Q12" i="7" l="1"/>
  <c r="P12" i="7"/>
  <c r="Q6" i="7"/>
  <c r="P6" i="7"/>
  <c r="M16" i="7"/>
  <c r="S10" i="7"/>
  <c r="R10" i="7"/>
  <c r="O9" i="7"/>
  <c r="N9" i="7"/>
  <c r="N7" i="7"/>
  <c r="O7" i="7"/>
  <c r="L15" i="7"/>
  <c r="O13" i="7"/>
  <c r="N13" i="7"/>
  <c r="N11" i="7"/>
  <c r="O11" i="7"/>
  <c r="Q8" i="7"/>
  <c r="P8" i="7"/>
  <c r="M18" i="7"/>
  <c r="M17" i="7"/>
  <c r="J15" i="6"/>
  <c r="K18" i="6"/>
  <c r="Q11" i="6"/>
  <c r="P11" i="6"/>
  <c r="Q9" i="6"/>
  <c r="P9" i="6"/>
  <c r="Q7" i="6"/>
  <c r="P7" i="6"/>
  <c r="M6" i="6"/>
  <c r="L7" i="6"/>
  <c r="L9" i="6"/>
  <c r="L11" i="6"/>
  <c r="L13" i="6"/>
  <c r="K14" i="6"/>
  <c r="M13" i="6"/>
  <c r="K17" i="6"/>
  <c r="L6" i="6"/>
  <c r="N7" i="6"/>
  <c r="L8" i="6"/>
  <c r="N9" i="6"/>
  <c r="L10" i="6"/>
  <c r="N11" i="6"/>
  <c r="L12" i="6"/>
  <c r="M8" i="6"/>
  <c r="M10" i="6"/>
  <c r="M12" i="6"/>
  <c r="K16" i="6"/>
  <c r="S8" i="7" l="1"/>
  <c r="R8" i="7"/>
  <c r="V8" i="7"/>
  <c r="U8" i="7"/>
  <c r="Q7" i="7"/>
  <c r="P7" i="7"/>
  <c r="P15" i="7" s="1"/>
  <c r="O17" i="7"/>
  <c r="Q11" i="7"/>
  <c r="P11" i="7"/>
  <c r="Y8" i="7"/>
  <c r="T10" i="7"/>
  <c r="W10" i="7" s="1"/>
  <c r="V10" i="7"/>
  <c r="U10" i="7"/>
  <c r="Z10" i="7"/>
  <c r="X10" i="7"/>
  <c r="Y10" i="7"/>
  <c r="O16" i="7"/>
  <c r="O14" i="7"/>
  <c r="X8" i="7"/>
  <c r="Q9" i="7"/>
  <c r="Q14" i="7" s="1"/>
  <c r="S14" i="7" s="1"/>
  <c r="P9" i="7"/>
  <c r="O18" i="7"/>
  <c r="Q18" i="7"/>
  <c r="S6" i="7"/>
  <c r="R6" i="7"/>
  <c r="Q17" i="7"/>
  <c r="S12" i="7"/>
  <c r="R12" i="7"/>
  <c r="U12" i="7"/>
  <c r="Q13" i="7"/>
  <c r="P13" i="7"/>
  <c r="O8" i="6"/>
  <c r="N8" i="6"/>
  <c r="S9" i="6"/>
  <c r="Y9" i="6" s="1"/>
  <c r="R9" i="6"/>
  <c r="S11" i="6"/>
  <c r="Y11" i="6" s="1"/>
  <c r="R11" i="6"/>
  <c r="O12" i="6"/>
  <c r="N12" i="6"/>
  <c r="L15" i="6"/>
  <c r="S7" i="6"/>
  <c r="R7" i="6"/>
  <c r="O13" i="6"/>
  <c r="N13" i="6"/>
  <c r="O6" i="6"/>
  <c r="M17" i="6"/>
  <c r="M14" i="6"/>
  <c r="M18" i="6"/>
  <c r="M16" i="6"/>
  <c r="N6" i="6"/>
  <c r="O10" i="6"/>
  <c r="N10" i="6"/>
  <c r="J8" i="1"/>
  <c r="J9" i="1"/>
  <c r="J10" i="1"/>
  <c r="J11" i="1"/>
  <c r="J12" i="1"/>
  <c r="J13" i="1"/>
  <c r="K8" i="1"/>
  <c r="K9" i="1"/>
  <c r="K10" i="1"/>
  <c r="K11" i="1"/>
  <c r="K12" i="1"/>
  <c r="K13" i="1"/>
  <c r="K7" i="1"/>
  <c r="K6" i="1"/>
  <c r="J6" i="1"/>
  <c r="J7" i="1"/>
  <c r="R7" i="7" l="1"/>
  <c r="S7" i="7"/>
  <c r="T8" i="7"/>
  <c r="W8" i="7" s="1"/>
  <c r="Z8" i="7"/>
  <c r="T12" i="7"/>
  <c r="W12" i="7" s="1"/>
  <c r="Z12" i="7"/>
  <c r="Y12" i="7"/>
  <c r="X12" i="7"/>
  <c r="V12" i="7"/>
  <c r="S13" i="7"/>
  <c r="X13" i="7" s="1"/>
  <c r="R13" i="7"/>
  <c r="T6" i="7"/>
  <c r="Z6" i="7"/>
  <c r="V6" i="7"/>
  <c r="X6" i="7"/>
  <c r="U6" i="7"/>
  <c r="R9" i="7"/>
  <c r="S9" i="7"/>
  <c r="V9" i="7"/>
  <c r="Z9" i="7"/>
  <c r="R11" i="7"/>
  <c r="S11" i="7"/>
  <c r="X11" i="7" s="1"/>
  <c r="Y11" i="7"/>
  <c r="Y13" i="7"/>
  <c r="Y6" i="7"/>
  <c r="Q16" i="7"/>
  <c r="U11" i="7"/>
  <c r="K16" i="1"/>
  <c r="K17" i="1"/>
  <c r="K18" i="1"/>
  <c r="K14" i="1"/>
  <c r="L7" i="1"/>
  <c r="M10" i="1"/>
  <c r="J15" i="1"/>
  <c r="X11" i="6"/>
  <c r="Z11" i="6"/>
  <c r="Z9" i="6"/>
  <c r="X9" i="6"/>
  <c r="T11" i="6"/>
  <c r="W11" i="6" s="1"/>
  <c r="V11" i="6"/>
  <c r="U11" i="6"/>
  <c r="O17" i="6"/>
  <c r="Q6" i="6"/>
  <c r="O14" i="6"/>
  <c r="P6" i="6"/>
  <c r="O18" i="6"/>
  <c r="O16" i="6"/>
  <c r="Q13" i="6"/>
  <c r="P13" i="6"/>
  <c r="T7" i="6"/>
  <c r="W7" i="6" s="1"/>
  <c r="U7" i="6"/>
  <c r="Z7" i="6"/>
  <c r="Y7" i="6"/>
  <c r="V7" i="6"/>
  <c r="X7" i="6"/>
  <c r="Q12" i="6"/>
  <c r="P12" i="6"/>
  <c r="Q10" i="6"/>
  <c r="P10" i="6"/>
  <c r="T9" i="6"/>
  <c r="W9" i="6" s="1"/>
  <c r="U9" i="6"/>
  <c r="V9" i="6"/>
  <c r="Q8" i="6"/>
  <c r="P8" i="6"/>
  <c r="N10" i="1"/>
  <c r="L13" i="1"/>
  <c r="L9" i="1"/>
  <c r="M13" i="1"/>
  <c r="M9" i="1"/>
  <c r="L12" i="1"/>
  <c r="L8" i="1"/>
  <c r="M12" i="1"/>
  <c r="M8" i="1"/>
  <c r="L11" i="1"/>
  <c r="M6" i="1"/>
  <c r="M11" i="1"/>
  <c r="L6" i="1"/>
  <c r="L10" i="1"/>
  <c r="M7" i="1"/>
  <c r="W9" i="7" l="1"/>
  <c r="T9" i="7"/>
  <c r="Y9" i="7"/>
  <c r="S16" i="7"/>
  <c r="U9" i="7"/>
  <c r="S18" i="7"/>
  <c r="T11" i="7"/>
  <c r="W11" i="7" s="1"/>
  <c r="V11" i="7"/>
  <c r="Z11" i="7"/>
  <c r="S17" i="7"/>
  <c r="R15" i="7"/>
  <c r="X9" i="7"/>
  <c r="T15" i="7"/>
  <c r="W6" i="7"/>
  <c r="T13" i="7"/>
  <c r="W13" i="7" s="1"/>
  <c r="U13" i="7"/>
  <c r="V13" i="7"/>
  <c r="T7" i="7"/>
  <c r="W7" i="7" s="1"/>
  <c r="Z7" i="7"/>
  <c r="X7" i="7"/>
  <c r="V7" i="7"/>
  <c r="Y7" i="7"/>
  <c r="U7" i="7"/>
  <c r="Z13" i="7"/>
  <c r="M14" i="1"/>
  <c r="M17" i="1"/>
  <c r="M18" i="1"/>
  <c r="M16" i="1"/>
  <c r="L15" i="1"/>
  <c r="O10" i="1"/>
  <c r="S8" i="6"/>
  <c r="T8" i="6" s="1"/>
  <c r="R8" i="6"/>
  <c r="P15" i="6"/>
  <c r="S10" i="6"/>
  <c r="Z10" i="6" s="1"/>
  <c r="R10" i="6"/>
  <c r="Q14" i="6"/>
  <c r="S14" i="6" s="1"/>
  <c r="Q18" i="6"/>
  <c r="Q16" i="6"/>
  <c r="S6" i="6"/>
  <c r="Z6" i="6" s="1"/>
  <c r="Q17" i="6"/>
  <c r="R6" i="6"/>
  <c r="S12" i="6"/>
  <c r="V12" i="6" s="1"/>
  <c r="R12" i="6"/>
  <c r="S13" i="6"/>
  <c r="Y13" i="6" s="1"/>
  <c r="R13" i="6"/>
  <c r="N6" i="1"/>
  <c r="O6" i="1"/>
  <c r="N8" i="1"/>
  <c r="O8" i="1"/>
  <c r="N9" i="1"/>
  <c r="O9" i="1"/>
  <c r="N12" i="1"/>
  <c r="O12" i="1"/>
  <c r="N13" i="1"/>
  <c r="O13" i="1"/>
  <c r="N7" i="1"/>
  <c r="O7" i="1"/>
  <c r="N11" i="1"/>
  <c r="O11" i="1"/>
  <c r="O17" i="1" l="1"/>
  <c r="O16" i="1"/>
  <c r="O18" i="1"/>
  <c r="O14" i="1"/>
  <c r="P7" i="1"/>
  <c r="P10" i="1"/>
  <c r="Z13" i="6"/>
  <c r="W8" i="6"/>
  <c r="V8" i="6"/>
  <c r="Y12" i="6"/>
  <c r="X8" i="6"/>
  <c r="Z8" i="6"/>
  <c r="V13" i="6"/>
  <c r="Z12" i="6"/>
  <c r="Y8" i="6"/>
  <c r="U13" i="6"/>
  <c r="S18" i="6"/>
  <c r="S16" i="6"/>
  <c r="T6" i="6"/>
  <c r="W6" i="6" s="1"/>
  <c r="S17" i="6"/>
  <c r="U6" i="6"/>
  <c r="Y6" i="6"/>
  <c r="X6" i="6"/>
  <c r="V6" i="6"/>
  <c r="U8" i="6"/>
  <c r="T13" i="6"/>
  <c r="W13" i="6" s="1"/>
  <c r="X13" i="6"/>
  <c r="T12" i="6"/>
  <c r="W12" i="6" s="1"/>
  <c r="U12" i="6"/>
  <c r="X12" i="6"/>
  <c r="R15" i="6"/>
  <c r="T10" i="6"/>
  <c r="W10" i="6" s="1"/>
  <c r="U10" i="6"/>
  <c r="V10" i="6"/>
  <c r="X10" i="6"/>
  <c r="Y10" i="6"/>
  <c r="P12" i="1"/>
  <c r="P13" i="1"/>
  <c r="P9" i="1"/>
  <c r="P6" i="1"/>
  <c r="P11" i="1"/>
  <c r="P8" i="1"/>
  <c r="P15" i="1" l="1"/>
  <c r="T15" i="6"/>
  <c r="Q13" i="1"/>
  <c r="Q12" i="1"/>
  <c r="Q11" i="1"/>
  <c r="Q10" i="1"/>
  <c r="Q9" i="1"/>
  <c r="Q8" i="1"/>
  <c r="Q7" i="1"/>
  <c r="Q6" i="1"/>
  <c r="Y8" i="1" l="1"/>
  <c r="X8" i="1"/>
  <c r="Q18" i="1"/>
  <c r="Q17" i="1"/>
  <c r="Q16" i="1"/>
  <c r="Q14" i="1"/>
  <c r="S14" i="1" s="1"/>
  <c r="Y9" i="1"/>
  <c r="X13" i="1"/>
  <c r="S6" i="1"/>
  <c r="Y6" i="1" s="1"/>
  <c r="R6" i="1"/>
  <c r="S10" i="1"/>
  <c r="T10" i="1" s="1"/>
  <c r="R10" i="1"/>
  <c r="S7" i="1"/>
  <c r="T7" i="1" s="1"/>
  <c r="R7" i="1"/>
  <c r="S11" i="1"/>
  <c r="T11" i="1" s="1"/>
  <c r="R11" i="1"/>
  <c r="S8" i="1"/>
  <c r="T8" i="1" s="1"/>
  <c r="R8" i="1"/>
  <c r="S12" i="1"/>
  <c r="T12" i="1" s="1"/>
  <c r="R12" i="1"/>
  <c r="S9" i="1"/>
  <c r="T9" i="1" s="1"/>
  <c r="R9" i="1"/>
  <c r="S13" i="1"/>
  <c r="T13" i="1" s="1"/>
  <c r="R13" i="1"/>
  <c r="D13" i="1"/>
  <c r="D12" i="1"/>
  <c r="D11" i="1"/>
  <c r="D10" i="1"/>
  <c r="D9" i="1"/>
  <c r="D8" i="1"/>
  <c r="D7" i="1"/>
  <c r="D6" i="1"/>
  <c r="X9" i="1" l="1"/>
  <c r="X11" i="1"/>
  <c r="Z6" i="1"/>
  <c r="Z7" i="1"/>
  <c r="Z13" i="1"/>
  <c r="X10" i="1"/>
  <c r="R15" i="1"/>
  <c r="Y13" i="1"/>
  <c r="Y12" i="1"/>
  <c r="Z8" i="1"/>
  <c r="X7" i="1"/>
  <c r="Y10" i="1"/>
  <c r="X12" i="1"/>
  <c r="Z11" i="1"/>
  <c r="T6" i="1"/>
  <c r="T15" i="1" s="1"/>
  <c r="S18" i="1"/>
  <c r="S17" i="1"/>
  <c r="S16" i="1"/>
  <c r="Z9" i="1"/>
  <c r="X6" i="1"/>
  <c r="Z12" i="1"/>
  <c r="Y11" i="1"/>
  <c r="Y7" i="1"/>
  <c r="Z10" i="1"/>
  <c r="V7" i="1"/>
  <c r="V6" i="1"/>
  <c r="U10" i="1"/>
  <c r="V10" i="1"/>
  <c r="U6" i="1"/>
  <c r="V12" i="1"/>
  <c r="V11" i="1"/>
  <c r="U13" i="1"/>
  <c r="V9" i="1"/>
  <c r="U12" i="1"/>
  <c r="U8" i="1"/>
  <c r="U11" i="1"/>
  <c r="W7" i="1"/>
  <c r="W10" i="1"/>
  <c r="W6" i="1"/>
  <c r="V13" i="1"/>
  <c r="U9" i="1"/>
  <c r="V8" i="1"/>
  <c r="W13" i="1"/>
  <c r="W9" i="1"/>
  <c r="W12" i="1"/>
  <c r="W8" i="1"/>
  <c r="W11" i="1"/>
  <c r="U7" i="1"/>
</calcChain>
</file>

<file path=xl/sharedStrings.xml><?xml version="1.0" encoding="utf-8"?>
<sst xmlns="http://schemas.openxmlformats.org/spreadsheetml/2006/main" count="180" uniqueCount="53">
  <si>
    <t>Taller #8</t>
  </si>
  <si>
    <t>INFORME DE VENTA PRIMER SEMESTRE</t>
  </si>
  <si>
    <t>COMERCIALIZADORA SAINTER</t>
  </si>
  <si>
    <t>Cédula</t>
  </si>
  <si>
    <t>Nombre</t>
  </si>
  <si>
    <t>Apellido</t>
  </si>
  <si>
    <t>Nombre Completo</t>
  </si>
  <si>
    <t>Fecha Ingreso</t>
  </si>
  <si>
    <t>Informe Vendedor</t>
  </si>
  <si>
    <t>Artículo Vendido</t>
  </si>
  <si>
    <t>Valor Unitario</t>
  </si>
  <si>
    <t>Cantidada vendida</t>
  </si>
  <si>
    <t>Ene</t>
  </si>
  <si>
    <t>Feb</t>
  </si>
  <si>
    <t>Mar</t>
  </si>
  <si>
    <t>Abr</t>
  </si>
  <si>
    <t>May</t>
  </si>
  <si>
    <t>Jun</t>
  </si>
  <si>
    <t>Total Cantidad Vendida</t>
  </si>
  <si>
    <t>Valor Total Venta</t>
  </si>
  <si>
    <t>Máxima Cantidad Vendida</t>
  </si>
  <si>
    <t>Mínima Cantidad Vendida</t>
  </si>
  <si>
    <t>Promedio Cantidad Vendida</t>
  </si>
  <si>
    <t>Luz</t>
  </si>
  <si>
    <t>Dolores</t>
  </si>
  <si>
    <t>Consuelo</t>
  </si>
  <si>
    <t>Rosa</t>
  </si>
  <si>
    <t>Esperanza</t>
  </si>
  <si>
    <t>Sofia</t>
  </si>
  <si>
    <t>Agudelo</t>
  </si>
  <si>
    <t>Delgado</t>
  </si>
  <si>
    <t>Cortez</t>
  </si>
  <si>
    <t>Buitrago</t>
  </si>
  <si>
    <t>Franica</t>
  </si>
  <si>
    <t>Gomez</t>
  </si>
  <si>
    <t>Socorro</t>
  </si>
  <si>
    <t>Cruz</t>
  </si>
  <si>
    <t>Ruiz</t>
  </si>
  <si>
    <t>iPod</t>
  </si>
  <si>
    <t>Pantalón</t>
  </si>
  <si>
    <t>Audifonos</t>
  </si>
  <si>
    <t>Camisa</t>
  </si>
  <si>
    <t>Reloj</t>
  </si>
  <si>
    <t>Chocolatina</t>
  </si>
  <si>
    <t>Chicle</t>
  </si>
  <si>
    <t>Loción</t>
  </si>
  <si>
    <t>Comisión</t>
  </si>
  <si>
    <t>Total Comisiones Recibidas</t>
  </si>
  <si>
    <t>Total Cantidad Mensual</t>
  </si>
  <si>
    <t>Total Comisión Mensual</t>
  </si>
  <si>
    <t>Máxima Venta Mensual</t>
  </si>
  <si>
    <t>Mínima Venta Mensual</t>
  </si>
  <si>
    <t>Promedio Mensual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</si>
</sst>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1" x14ac:knownFonts="1">
    <font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389BB2"/>
        <bgColor indexed="64"/>
      </patternFill>
    </fill>
    <fill>
      <patternFill patternType="solid">
        <fgColor rgb="FF7CC5D6"/>
        <bgColor indexed="64"/>
      </patternFill>
    </fill>
    <fill>
      <patternFill patternType="solid">
        <fgColor rgb="FF44ACC4"/>
        <bgColor indexed="64"/>
      </patternFill>
    </fill>
    <fill>
      <patternFill patternType="solid">
        <fgColor rgb="FF9CD3E0"/>
        <bgColor indexed="64"/>
      </patternFill>
    </fill>
    <fill>
      <patternFill patternType="solid">
        <fgColor rgb="FFD0EAF0"/>
        <bgColor indexed="64"/>
      </patternFill>
    </fill>
    <fill>
      <patternFill patternType="solid">
        <fgColor rgb="FFB3DDE7"/>
        <bgColor indexed="64"/>
      </patternFill>
    </fill>
  </fills>
  <borders count="8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2" borderId="1" xfId="0" applyFill="1" applyBorder="1" applyAlignment="1">
      <alignment horizontal="center" vertical="top" wrapText="1"/>
    </xf>
    <xf numFmtId="0" fontId="0" fillId="3" borderId="1" xfId="0" applyFill="1" applyBorder="1"/>
    <xf numFmtId="14" fontId="0" fillId="3" borderId="1" xfId="0" applyNumberFormat="1" applyFill="1" applyBorder="1"/>
    <xf numFmtId="164" fontId="0" fillId="3" borderId="1" xfId="0" applyNumberFormat="1" applyFill="1" applyBorder="1" applyAlignment="1">
      <alignment horizontal="right"/>
    </xf>
    <xf numFmtId="1" fontId="0" fillId="3" borderId="1" xfId="0" applyNumberFormat="1" applyFill="1" applyBorder="1" applyAlignment="1">
      <alignment horizontal="center" vertical="center"/>
    </xf>
    <xf numFmtId="0" fontId="0" fillId="3" borderId="1" xfId="0" applyFill="1" applyBorder="1" applyAlignment="1">
      <alignment horizontal="center"/>
    </xf>
    <xf numFmtId="3" fontId="0" fillId="3" borderId="1" xfId="0" applyNumberFormat="1" applyFill="1" applyBorder="1" applyAlignment="1">
      <alignment horizontal="center"/>
    </xf>
    <xf numFmtId="3" fontId="0" fillId="3" borderId="1" xfId="0" applyNumberFormat="1" applyFill="1" applyBorder="1"/>
    <xf numFmtId="0" fontId="0" fillId="4" borderId="1" xfId="0" applyFill="1" applyBorder="1"/>
    <xf numFmtId="14" fontId="0" fillId="4" borderId="1" xfId="0" applyNumberFormat="1" applyFill="1" applyBorder="1"/>
    <xf numFmtId="164" fontId="0" fillId="4" borderId="1" xfId="0" applyNumberFormat="1" applyFill="1" applyBorder="1" applyAlignment="1">
      <alignment horizontal="right"/>
    </xf>
    <xf numFmtId="1" fontId="0" fillId="4" borderId="1" xfId="0" applyNumberFormat="1" applyFill="1" applyBorder="1" applyAlignment="1">
      <alignment horizontal="center" vertical="center"/>
    </xf>
    <xf numFmtId="0" fontId="0" fillId="4" borderId="1" xfId="0" applyFill="1" applyBorder="1" applyAlignment="1">
      <alignment horizontal="center"/>
    </xf>
    <xf numFmtId="3" fontId="0" fillId="4" borderId="1" xfId="0" applyNumberFormat="1" applyFill="1" applyBorder="1" applyAlignment="1">
      <alignment horizontal="center"/>
    </xf>
    <xf numFmtId="3" fontId="0" fillId="4" borderId="1" xfId="0" applyNumberFormat="1" applyFill="1" applyBorder="1"/>
    <xf numFmtId="0" fontId="0" fillId="2" borderId="1" xfId="0" applyFill="1" applyBorder="1" applyAlignment="1">
      <alignment horizontal="center" vertical="top" wrapText="1"/>
    </xf>
    <xf numFmtId="0" fontId="0" fillId="5" borderId="1" xfId="0" applyFill="1" applyBorder="1"/>
    <xf numFmtId="14" fontId="0" fillId="5" borderId="1" xfId="0" applyNumberFormat="1" applyFill="1" applyBorder="1"/>
    <xf numFmtId="164" fontId="0" fillId="5" borderId="1" xfId="0" applyNumberFormat="1" applyFill="1" applyBorder="1" applyAlignment="1">
      <alignment horizontal="right"/>
    </xf>
    <xf numFmtId="1" fontId="0" fillId="5" borderId="1" xfId="0" applyNumberFormat="1" applyFill="1" applyBorder="1" applyAlignment="1">
      <alignment horizontal="center" vertical="center"/>
    </xf>
    <xf numFmtId="0" fontId="0" fillId="5" borderId="1" xfId="0" applyFill="1" applyBorder="1" applyAlignment="1">
      <alignment horizontal="center"/>
    </xf>
    <xf numFmtId="3" fontId="0" fillId="5" borderId="1" xfId="0" applyNumberFormat="1" applyFill="1" applyBorder="1" applyAlignment="1">
      <alignment horizontal="center"/>
    </xf>
    <xf numFmtId="3" fontId="0" fillId="5" borderId="1" xfId="0" applyNumberFormat="1" applyFill="1" applyBorder="1"/>
    <xf numFmtId="0" fontId="0" fillId="0" borderId="0" xfId="0" applyFill="1"/>
    <xf numFmtId="0" fontId="0" fillId="6" borderId="1" xfId="0" applyFill="1" applyBorder="1"/>
    <xf numFmtId="3" fontId="0" fillId="6" borderId="1" xfId="0" applyNumberFormat="1" applyFill="1" applyBorder="1"/>
    <xf numFmtId="1" fontId="0" fillId="6" borderId="1" xfId="0" applyNumberFormat="1" applyFill="1" applyBorder="1"/>
    <xf numFmtId="0" fontId="0" fillId="7" borderId="1" xfId="0" applyFill="1" applyBorder="1"/>
    <xf numFmtId="3" fontId="0" fillId="7" borderId="1" xfId="0" applyNumberFormat="1" applyFill="1" applyBorder="1"/>
    <xf numFmtId="1" fontId="0" fillId="7" borderId="1" xfId="0" applyNumberFormat="1" applyFill="1" applyBorder="1"/>
    <xf numFmtId="0" fontId="0" fillId="7" borderId="1" xfId="0" applyFill="1" applyBorder="1" applyAlignment="1"/>
    <xf numFmtId="0" fontId="0" fillId="6" borderId="1" xfId="0" applyFill="1" applyBorder="1" applyAlignment="1"/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top" wrapText="1"/>
    </xf>
    <xf numFmtId="0" fontId="0" fillId="2" borderId="4" xfId="0" applyFill="1" applyBorder="1" applyAlignment="1">
      <alignment horizontal="center" vertical="top" wrapText="1"/>
    </xf>
    <xf numFmtId="0" fontId="0" fillId="6" borderId="5" xfId="0" applyFill="1" applyBorder="1" applyAlignment="1"/>
    <xf numFmtId="0" fontId="0" fillId="6" borderId="7" xfId="0" applyFill="1" applyBorder="1" applyAlignment="1"/>
    <xf numFmtId="0" fontId="0" fillId="7" borderId="5" xfId="0" applyFill="1" applyBorder="1" applyAlignment="1"/>
    <xf numFmtId="0" fontId="0" fillId="7" borderId="7" xfId="0" applyFill="1" applyBorder="1" applyAlignment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B3DDE7"/>
      <color rgb="FF9FD4E1"/>
      <color rgb="FFD0EAF0"/>
      <color rgb="FF9CD3E0"/>
      <color rgb="FF8DCCDB"/>
      <color rgb="FF7CC5D6"/>
      <color rgb="FF44ACC4"/>
      <color rgb="FF56B4CA"/>
      <color rgb="FF5CB7CC"/>
      <color rgb="FF31879B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8"/>
  <sheetViews>
    <sheetView tabSelected="1" view="pageLayout" topLeftCell="C1" zoomScaleNormal="110" workbookViewId="0">
      <selection sqref="A1:Z1"/>
    </sheetView>
  </sheetViews>
  <sheetFormatPr baseColWidth="10" defaultRowHeight="15" x14ac:dyDescent="0.25"/>
  <cols>
    <col min="4" max="4" width="15.140625" customWidth="1"/>
    <col min="6" max="6" width="30.7109375" customWidth="1"/>
    <col min="8" max="8" width="10.5703125" customWidth="1"/>
    <col min="9" max="9" width="5.42578125" customWidth="1"/>
    <col min="10" max="10" width="10.7109375" customWidth="1"/>
    <col min="11" max="11" width="6" customWidth="1"/>
    <col min="12" max="12" width="10.5703125" customWidth="1"/>
    <col min="13" max="13" width="6.140625" customWidth="1"/>
    <col min="14" max="14" width="9.5703125" customWidth="1"/>
    <col min="15" max="15" width="5.85546875" customWidth="1"/>
    <col min="16" max="16" width="9.7109375" customWidth="1"/>
    <col min="17" max="17" width="5.85546875" customWidth="1"/>
    <col min="18" max="18" width="9.7109375" customWidth="1"/>
    <col min="19" max="19" width="6" customWidth="1"/>
    <col min="20" max="20" width="9.85546875" customWidth="1"/>
    <col min="22" max="23" width="12.85546875" customWidth="1"/>
  </cols>
  <sheetData>
    <row r="1" spans="1:26" x14ac:dyDescent="0.25">
      <c r="A1" s="46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</row>
    <row r="2" spans="1:26" ht="15" customHeight="1" x14ac:dyDescent="0.25">
      <c r="A2" s="33" t="s">
        <v>1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</row>
    <row r="3" spans="1:26" ht="15.75" thickBot="1" x14ac:dyDescent="0.3">
      <c r="A3" s="34" t="s">
        <v>2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</row>
    <row r="4" spans="1:26" ht="15.75" customHeight="1" thickBot="1" x14ac:dyDescent="0.3">
      <c r="A4" s="37" t="s">
        <v>8</v>
      </c>
      <c r="B4" s="38"/>
      <c r="C4" s="38"/>
      <c r="D4" s="38"/>
      <c r="E4" s="38"/>
      <c r="F4" s="39"/>
      <c r="G4" s="40" t="s">
        <v>9</v>
      </c>
      <c r="H4" s="40" t="s">
        <v>10</v>
      </c>
      <c r="I4" s="37" t="s">
        <v>11</v>
      </c>
      <c r="J4" s="38"/>
      <c r="K4" s="38"/>
      <c r="L4" s="38"/>
      <c r="M4" s="38"/>
      <c r="N4" s="38"/>
      <c r="O4" s="38"/>
      <c r="P4" s="38"/>
      <c r="Q4" s="38"/>
      <c r="R4" s="38"/>
      <c r="S4" s="38"/>
      <c r="T4" s="39"/>
      <c r="U4" s="35" t="s">
        <v>18</v>
      </c>
      <c r="V4" s="35" t="s">
        <v>19</v>
      </c>
      <c r="W4" s="35" t="s">
        <v>47</v>
      </c>
      <c r="X4" s="35" t="s">
        <v>20</v>
      </c>
      <c r="Y4" s="35" t="s">
        <v>21</v>
      </c>
      <c r="Z4" s="35" t="s">
        <v>22</v>
      </c>
    </row>
    <row r="5" spans="1:26" ht="30.75" thickBot="1" x14ac:dyDescent="0.3">
      <c r="A5" s="1" t="s">
        <v>3</v>
      </c>
      <c r="B5" s="1" t="s">
        <v>4</v>
      </c>
      <c r="C5" s="1" t="s">
        <v>5</v>
      </c>
      <c r="D5" s="1" t="s">
        <v>6</v>
      </c>
      <c r="E5" s="1" t="s">
        <v>7</v>
      </c>
      <c r="F5" s="1" t="s">
        <v>7</v>
      </c>
      <c r="G5" s="41"/>
      <c r="H5" s="41"/>
      <c r="I5" s="1" t="s">
        <v>12</v>
      </c>
      <c r="J5" s="1" t="s">
        <v>46</v>
      </c>
      <c r="K5" s="1" t="s">
        <v>13</v>
      </c>
      <c r="L5" s="1" t="s">
        <v>46</v>
      </c>
      <c r="M5" s="1" t="s">
        <v>14</v>
      </c>
      <c r="N5" s="1" t="s">
        <v>46</v>
      </c>
      <c r="O5" s="1" t="s">
        <v>15</v>
      </c>
      <c r="P5" s="1" t="s">
        <v>46</v>
      </c>
      <c r="Q5" s="1" t="s">
        <v>16</v>
      </c>
      <c r="R5" s="1" t="s">
        <v>46</v>
      </c>
      <c r="S5" s="1" t="s">
        <v>17</v>
      </c>
      <c r="T5" s="1" t="s">
        <v>46</v>
      </c>
      <c r="U5" s="36"/>
      <c r="V5" s="36"/>
      <c r="W5" s="36"/>
      <c r="X5" s="36"/>
      <c r="Y5" s="36"/>
      <c r="Z5" s="36"/>
    </row>
    <row r="6" spans="1:26" ht="15.75" thickBot="1" x14ac:dyDescent="0.3">
      <c r="A6" s="9">
        <v>19648512</v>
      </c>
      <c r="B6" s="9" t="s">
        <v>23</v>
      </c>
      <c r="C6" s="9" t="s">
        <v>29</v>
      </c>
      <c r="D6" s="9" t="str">
        <f t="shared" ref="D6:D13" si="0">CONCATENATE(B6,C6)</f>
        <v>LuzAgudelo</v>
      </c>
      <c r="E6" s="10">
        <v>40080</v>
      </c>
      <c r="F6" s="11">
        <v>40080</v>
      </c>
      <c r="G6" s="9" t="s">
        <v>38</v>
      </c>
      <c r="H6" s="12">
        <v>36000</v>
      </c>
      <c r="I6" s="13">
        <v>2</v>
      </c>
      <c r="J6" s="14">
        <f>I6*H6*0.25</f>
        <v>18000</v>
      </c>
      <c r="K6" s="14">
        <f>I6*2</f>
        <v>4</v>
      </c>
      <c r="L6" s="14">
        <f>K6*H6*0.25</f>
        <v>36000</v>
      </c>
      <c r="M6" s="14">
        <f>SUM(I6,K6)</f>
        <v>6</v>
      </c>
      <c r="N6" s="14">
        <f>M6*H6*0.25</f>
        <v>54000</v>
      </c>
      <c r="O6" s="14">
        <f>AVERAGE(I6,M6)</f>
        <v>4</v>
      </c>
      <c r="P6" s="14">
        <f>O6*H6*0.25</f>
        <v>36000</v>
      </c>
      <c r="Q6" s="14">
        <f>O6+(O6*0.5)</f>
        <v>6</v>
      </c>
      <c r="R6" s="14">
        <f>Q6*H6*0.25</f>
        <v>54000</v>
      </c>
      <c r="S6" s="14">
        <f>Q6-(Q6*0.3)</f>
        <v>4.2</v>
      </c>
      <c r="T6" s="14">
        <f>S6*H6*0.25</f>
        <v>37800</v>
      </c>
      <c r="U6" s="15">
        <f>I6+K6+M6+O6+Q6+S6</f>
        <v>26.2</v>
      </c>
      <c r="V6" s="15">
        <f>(H6*I6)+(H6*K6)+(H6*M6)+(H6*O6)+(H6*Q6)+(H6*S6)</f>
        <v>943200</v>
      </c>
      <c r="W6" s="15">
        <f>J6+L6+N6+P6+R6+T6</f>
        <v>235800</v>
      </c>
      <c r="X6" s="15">
        <f>MAX(I6,K6,O6,Q6,S6)</f>
        <v>6</v>
      </c>
      <c r="Y6" s="15">
        <f>MIN(I6,K6,M6,O6,Q6,S6)</f>
        <v>2</v>
      </c>
      <c r="Z6" s="15">
        <f>AVERAGE(I6,K6,M6,O6,Q6,S6)</f>
        <v>4.3666666666666663</v>
      </c>
    </row>
    <row r="7" spans="1:26" ht="15.75" thickBot="1" x14ac:dyDescent="0.3">
      <c r="A7" s="9">
        <v>45689021</v>
      </c>
      <c r="B7" s="9" t="s">
        <v>24</v>
      </c>
      <c r="C7" s="9" t="s">
        <v>32</v>
      </c>
      <c r="D7" s="9" t="str">
        <f t="shared" si="0"/>
        <v>DoloresBuitrago</v>
      </c>
      <c r="E7" s="10">
        <v>40045</v>
      </c>
      <c r="F7" s="11">
        <v>40045</v>
      </c>
      <c r="G7" s="9" t="s">
        <v>39</v>
      </c>
      <c r="H7" s="12">
        <v>25000</v>
      </c>
      <c r="I7" s="13">
        <v>4</v>
      </c>
      <c r="J7" s="14">
        <f>I7*H7*0.25</f>
        <v>25000</v>
      </c>
      <c r="K7" s="14">
        <f>I7*2</f>
        <v>8</v>
      </c>
      <c r="L7" s="14">
        <f>K7*H7*0.25</f>
        <v>50000</v>
      </c>
      <c r="M7" s="14">
        <f>SUM(I7,K7)</f>
        <v>12</v>
      </c>
      <c r="N7" s="14">
        <f>M7*H7*0.25</f>
        <v>75000</v>
      </c>
      <c r="O7" s="14">
        <f>AVERAGE(I7,M7)</f>
        <v>8</v>
      </c>
      <c r="P7" s="14">
        <f>O7*H7*0.25</f>
        <v>50000</v>
      </c>
      <c r="Q7" s="14">
        <f>O7+(O7*0.5)</f>
        <v>12</v>
      </c>
      <c r="R7" s="14">
        <f>Q7*H7*0.25</f>
        <v>75000</v>
      </c>
      <c r="S7" s="14">
        <f>Q7-(Q7*0.3)</f>
        <v>8.4</v>
      </c>
      <c r="T7" s="14">
        <f>S7*H7*0.25</f>
        <v>52500</v>
      </c>
      <c r="U7" s="15">
        <f>I7+K7+M7+O7+Q7+S7</f>
        <v>52.4</v>
      </c>
      <c r="V7" s="15">
        <f>(H7*I7)+(H7*K7)+(H7*M7)+(H7*O7)+(H7*Q7)+(H7*S7)</f>
        <v>1310000</v>
      </c>
      <c r="W7" s="15">
        <f>J7+L7+N7+P7+R7+T7</f>
        <v>327500</v>
      </c>
      <c r="X7" s="15">
        <f>MAX(I7,K7,M7,O7,Q7,S7)</f>
        <v>12</v>
      </c>
      <c r="Y7" s="15">
        <f>MIN(I7,K7,M7,O7,Q7,S7)</f>
        <v>4</v>
      </c>
      <c r="Z7" s="15">
        <f>AVERAGE(I7,K7,M7,O7,Q7,S7)</f>
        <v>8.7333333333333325</v>
      </c>
    </row>
    <row r="8" spans="1:26" ht="15.75" thickBot="1" x14ac:dyDescent="0.3">
      <c r="A8" s="9">
        <v>10023657</v>
      </c>
      <c r="B8" s="9" t="s">
        <v>25</v>
      </c>
      <c r="C8" s="9" t="s">
        <v>31</v>
      </c>
      <c r="D8" s="9" t="str">
        <f t="shared" si="0"/>
        <v>ConsueloCortez</v>
      </c>
      <c r="E8" s="10">
        <v>40375</v>
      </c>
      <c r="F8" s="11">
        <v>40375</v>
      </c>
      <c r="G8" s="9" t="s">
        <v>40</v>
      </c>
      <c r="H8" s="12">
        <v>18500</v>
      </c>
      <c r="I8" s="13">
        <v>6</v>
      </c>
      <c r="J8" s="14">
        <f t="shared" ref="J8:J13" si="1">I8*H8*0.25</f>
        <v>27750</v>
      </c>
      <c r="K8" s="14">
        <f t="shared" ref="K8:K13" si="2">I8*2</f>
        <v>12</v>
      </c>
      <c r="L8" s="14">
        <f t="shared" ref="L8:L13" si="3">K8*H8*0.25</f>
        <v>55500</v>
      </c>
      <c r="M8" s="14">
        <f t="shared" ref="M8:M13" si="4">SUM(I8,K8)</f>
        <v>18</v>
      </c>
      <c r="N8" s="14">
        <f t="shared" ref="N8:N13" si="5">M8*H8*0.25</f>
        <v>83250</v>
      </c>
      <c r="O8" s="14">
        <f t="shared" ref="O8:O13" si="6">AVERAGE(I8,M8)</f>
        <v>12</v>
      </c>
      <c r="P8" s="14">
        <f t="shared" ref="P8:P13" si="7">O8*H8*0.25</f>
        <v>55500</v>
      </c>
      <c r="Q8" s="14">
        <f t="shared" ref="Q8:Q13" si="8">O8+(O8*0.5)</f>
        <v>18</v>
      </c>
      <c r="R8" s="14">
        <f t="shared" ref="R8:R13" si="9">Q8*H8*0.25</f>
        <v>83250</v>
      </c>
      <c r="S8" s="14">
        <f t="shared" ref="S8:S14" si="10">Q8-(Q8*0.3)</f>
        <v>12.600000000000001</v>
      </c>
      <c r="T8" s="14">
        <f t="shared" ref="T8:T13" si="11">S8*H8*0.25</f>
        <v>58275.000000000007</v>
      </c>
      <c r="U8" s="15">
        <f t="shared" ref="U8:U13" si="12">I8+K8+M8+O8+Q8+S8</f>
        <v>78.599999999999994</v>
      </c>
      <c r="V8" s="15">
        <f t="shared" ref="V8:V13" si="13">(H8*I8)+(H8*K8)+(H8*M8)+(H8*O8)+(H8*Q8)+(H8*S8)</f>
        <v>1454100</v>
      </c>
      <c r="W8" s="15">
        <f t="shared" ref="W8:W13" si="14">J8+L8+N8+P8+R8+T8</f>
        <v>363525</v>
      </c>
      <c r="X8" s="15">
        <f t="shared" ref="X8" si="15">MAX(I8,K8,O8,Q8,S8)</f>
        <v>18</v>
      </c>
      <c r="Y8" s="15">
        <f t="shared" ref="Y8:Y13" si="16">MIN(I8,K8,M8,O8,Q8,S8)</f>
        <v>6</v>
      </c>
      <c r="Z8" s="15">
        <f t="shared" ref="Z8:Z13" si="17">AVERAGE(I8,K8,M8,O8,Q8,S8)</f>
        <v>13.1</v>
      </c>
    </row>
    <row r="9" spans="1:26" ht="15.75" thickBot="1" x14ac:dyDescent="0.3">
      <c r="A9" s="2">
        <v>29853671</v>
      </c>
      <c r="B9" s="2" t="s">
        <v>35</v>
      </c>
      <c r="C9" s="2" t="s">
        <v>30</v>
      </c>
      <c r="D9" s="2" t="str">
        <f t="shared" si="0"/>
        <v>SocorroDelgado</v>
      </c>
      <c r="E9" s="3">
        <v>40339</v>
      </c>
      <c r="F9" s="4">
        <v>40339</v>
      </c>
      <c r="G9" s="2" t="s">
        <v>41</v>
      </c>
      <c r="H9" s="5">
        <v>21200</v>
      </c>
      <c r="I9" s="6">
        <v>8</v>
      </c>
      <c r="J9" s="7">
        <f t="shared" si="1"/>
        <v>42400</v>
      </c>
      <c r="K9" s="7">
        <f t="shared" si="2"/>
        <v>16</v>
      </c>
      <c r="L9" s="7">
        <f t="shared" si="3"/>
        <v>84800</v>
      </c>
      <c r="M9" s="7">
        <f t="shared" si="4"/>
        <v>24</v>
      </c>
      <c r="N9" s="7">
        <f t="shared" si="5"/>
        <v>127200</v>
      </c>
      <c r="O9" s="7">
        <f t="shared" si="6"/>
        <v>16</v>
      </c>
      <c r="P9" s="7">
        <f t="shared" si="7"/>
        <v>84800</v>
      </c>
      <c r="Q9" s="7">
        <f t="shared" si="8"/>
        <v>24</v>
      </c>
      <c r="R9" s="7">
        <f t="shared" si="9"/>
        <v>127200</v>
      </c>
      <c r="S9" s="7">
        <f t="shared" si="10"/>
        <v>16.8</v>
      </c>
      <c r="T9" s="7">
        <f t="shared" si="11"/>
        <v>89040</v>
      </c>
      <c r="U9" s="8">
        <f t="shared" si="12"/>
        <v>104.8</v>
      </c>
      <c r="V9" s="8">
        <f t="shared" si="13"/>
        <v>2221760</v>
      </c>
      <c r="W9" s="8">
        <f t="shared" si="14"/>
        <v>555440</v>
      </c>
      <c r="X9" s="8">
        <f t="shared" ref="X9" si="18">MAX(I9,K9,M9,O9,Q9,S9)</f>
        <v>24</v>
      </c>
      <c r="Y9" s="8">
        <f t="shared" si="16"/>
        <v>8</v>
      </c>
      <c r="Z9" s="8">
        <f t="shared" si="17"/>
        <v>17.466666666666665</v>
      </c>
    </row>
    <row r="10" spans="1:26" ht="15.75" thickBot="1" x14ac:dyDescent="0.3">
      <c r="A10" s="2">
        <v>45456489</v>
      </c>
      <c r="B10" s="2" t="s">
        <v>26</v>
      </c>
      <c r="C10" s="2" t="s">
        <v>33</v>
      </c>
      <c r="D10" s="2" t="str">
        <f t="shared" si="0"/>
        <v>RosaFranica</v>
      </c>
      <c r="E10" s="3">
        <v>40669</v>
      </c>
      <c r="F10" s="4">
        <v>40669</v>
      </c>
      <c r="G10" s="2" t="s">
        <v>42</v>
      </c>
      <c r="H10" s="5">
        <v>13600</v>
      </c>
      <c r="I10" s="6">
        <v>10</v>
      </c>
      <c r="J10" s="7">
        <f t="shared" si="1"/>
        <v>34000</v>
      </c>
      <c r="K10" s="7">
        <f t="shared" si="2"/>
        <v>20</v>
      </c>
      <c r="L10" s="7">
        <f t="shared" si="3"/>
        <v>68000</v>
      </c>
      <c r="M10" s="7">
        <f t="shared" si="4"/>
        <v>30</v>
      </c>
      <c r="N10" s="7">
        <f t="shared" si="5"/>
        <v>102000</v>
      </c>
      <c r="O10" s="7">
        <f t="shared" si="6"/>
        <v>20</v>
      </c>
      <c r="P10" s="7">
        <f t="shared" si="7"/>
        <v>68000</v>
      </c>
      <c r="Q10" s="7">
        <f t="shared" si="8"/>
        <v>30</v>
      </c>
      <c r="R10" s="7">
        <f t="shared" si="9"/>
        <v>102000</v>
      </c>
      <c r="S10" s="7">
        <f t="shared" si="10"/>
        <v>21</v>
      </c>
      <c r="T10" s="7">
        <f t="shared" si="11"/>
        <v>71400</v>
      </c>
      <c r="U10" s="8">
        <f t="shared" si="12"/>
        <v>131</v>
      </c>
      <c r="V10" s="8">
        <f t="shared" si="13"/>
        <v>1781600</v>
      </c>
      <c r="W10" s="8">
        <f t="shared" si="14"/>
        <v>445400</v>
      </c>
      <c r="X10" s="8">
        <f t="shared" ref="X10" si="19">MAX(I10,K10,O10,Q10,S10)</f>
        <v>30</v>
      </c>
      <c r="Y10" s="8">
        <f t="shared" si="16"/>
        <v>10</v>
      </c>
      <c r="Z10" s="8">
        <f t="shared" si="17"/>
        <v>21.833333333333332</v>
      </c>
    </row>
    <row r="11" spans="1:26" ht="15.75" thickBot="1" x14ac:dyDescent="0.3">
      <c r="A11" s="2">
        <v>49462889</v>
      </c>
      <c r="B11" s="2" t="s">
        <v>27</v>
      </c>
      <c r="C11" s="2" t="s">
        <v>34</v>
      </c>
      <c r="D11" s="2" t="str">
        <f t="shared" si="0"/>
        <v>EsperanzaGomez</v>
      </c>
      <c r="E11" s="3">
        <v>40634</v>
      </c>
      <c r="F11" s="4">
        <v>40634</v>
      </c>
      <c r="G11" s="2" t="s">
        <v>43</v>
      </c>
      <c r="H11" s="5">
        <v>1500</v>
      </c>
      <c r="I11" s="6">
        <v>12</v>
      </c>
      <c r="J11" s="7">
        <f t="shared" si="1"/>
        <v>4500</v>
      </c>
      <c r="K11" s="7">
        <f t="shared" si="2"/>
        <v>24</v>
      </c>
      <c r="L11" s="7">
        <f t="shared" si="3"/>
        <v>9000</v>
      </c>
      <c r="M11" s="7">
        <f t="shared" si="4"/>
        <v>36</v>
      </c>
      <c r="N11" s="7">
        <f t="shared" si="5"/>
        <v>13500</v>
      </c>
      <c r="O11" s="7">
        <f t="shared" si="6"/>
        <v>24</v>
      </c>
      <c r="P11" s="7">
        <f t="shared" si="7"/>
        <v>9000</v>
      </c>
      <c r="Q11" s="7">
        <f t="shared" si="8"/>
        <v>36</v>
      </c>
      <c r="R11" s="7">
        <f t="shared" si="9"/>
        <v>13500</v>
      </c>
      <c r="S11" s="7">
        <f t="shared" si="10"/>
        <v>25.200000000000003</v>
      </c>
      <c r="T11" s="7">
        <f t="shared" si="11"/>
        <v>9450.0000000000018</v>
      </c>
      <c r="U11" s="8">
        <f t="shared" si="12"/>
        <v>157.19999999999999</v>
      </c>
      <c r="V11" s="8">
        <f t="shared" si="13"/>
        <v>235800</v>
      </c>
      <c r="W11" s="8">
        <f t="shared" si="14"/>
        <v>58950</v>
      </c>
      <c r="X11" s="8">
        <f t="shared" ref="X11" si="20">MAX(I11,K11,M11,O11,Q11,S11)</f>
        <v>36</v>
      </c>
      <c r="Y11" s="8">
        <f t="shared" si="16"/>
        <v>12</v>
      </c>
      <c r="Z11" s="8">
        <f t="shared" si="17"/>
        <v>26.2</v>
      </c>
    </row>
    <row r="12" spans="1:26" ht="15.75" thickBot="1" x14ac:dyDescent="0.3">
      <c r="A12" s="17">
        <v>78971563</v>
      </c>
      <c r="B12" s="17" t="s">
        <v>24</v>
      </c>
      <c r="C12" s="17" t="s">
        <v>36</v>
      </c>
      <c r="D12" s="17" t="str">
        <f t="shared" si="0"/>
        <v>DoloresCruz</v>
      </c>
      <c r="E12" s="18">
        <v>40964</v>
      </c>
      <c r="F12" s="19">
        <v>40964</v>
      </c>
      <c r="G12" s="17" t="s">
        <v>44</v>
      </c>
      <c r="H12" s="20">
        <v>2800</v>
      </c>
      <c r="I12" s="21">
        <v>14</v>
      </c>
      <c r="J12" s="22">
        <f t="shared" si="1"/>
        <v>9800</v>
      </c>
      <c r="K12" s="22">
        <f t="shared" si="2"/>
        <v>28</v>
      </c>
      <c r="L12" s="22">
        <f t="shared" si="3"/>
        <v>19600</v>
      </c>
      <c r="M12" s="22">
        <f t="shared" si="4"/>
        <v>42</v>
      </c>
      <c r="N12" s="22">
        <f t="shared" si="5"/>
        <v>29400</v>
      </c>
      <c r="O12" s="22">
        <f t="shared" si="6"/>
        <v>28</v>
      </c>
      <c r="P12" s="22">
        <f t="shared" si="7"/>
        <v>19600</v>
      </c>
      <c r="Q12" s="22">
        <f t="shared" si="8"/>
        <v>42</v>
      </c>
      <c r="R12" s="22">
        <f t="shared" si="9"/>
        <v>29400</v>
      </c>
      <c r="S12" s="22">
        <f t="shared" si="10"/>
        <v>29.4</v>
      </c>
      <c r="T12" s="22">
        <f t="shared" si="11"/>
        <v>20580</v>
      </c>
      <c r="U12" s="23">
        <f t="shared" si="12"/>
        <v>183.4</v>
      </c>
      <c r="V12" s="23">
        <f t="shared" si="13"/>
        <v>513520</v>
      </c>
      <c r="W12" s="23">
        <f t="shared" si="14"/>
        <v>128380</v>
      </c>
      <c r="X12" s="23">
        <f t="shared" ref="X12" si="21">MAX(I12,K12,O12,Q12,S12)</f>
        <v>42</v>
      </c>
      <c r="Y12" s="23">
        <f t="shared" si="16"/>
        <v>14</v>
      </c>
      <c r="Z12" s="23">
        <f t="shared" si="17"/>
        <v>30.566666666666666</v>
      </c>
    </row>
    <row r="13" spans="1:26" ht="15.75" thickBot="1" x14ac:dyDescent="0.3">
      <c r="A13" s="17">
        <v>74896103</v>
      </c>
      <c r="B13" s="17" t="s">
        <v>28</v>
      </c>
      <c r="C13" s="17" t="s">
        <v>37</v>
      </c>
      <c r="D13" s="17" t="str">
        <f t="shared" si="0"/>
        <v>SofiaRuiz</v>
      </c>
      <c r="E13" s="18">
        <v>40929</v>
      </c>
      <c r="F13" s="19">
        <v>40929</v>
      </c>
      <c r="G13" s="17" t="s">
        <v>45</v>
      </c>
      <c r="H13" s="20">
        <v>15600</v>
      </c>
      <c r="I13" s="21">
        <v>16</v>
      </c>
      <c r="J13" s="22">
        <f t="shared" si="1"/>
        <v>62400</v>
      </c>
      <c r="K13" s="22">
        <f t="shared" si="2"/>
        <v>32</v>
      </c>
      <c r="L13" s="22">
        <f t="shared" si="3"/>
        <v>124800</v>
      </c>
      <c r="M13" s="22">
        <f t="shared" si="4"/>
        <v>48</v>
      </c>
      <c r="N13" s="22">
        <f t="shared" si="5"/>
        <v>187200</v>
      </c>
      <c r="O13" s="22">
        <f t="shared" si="6"/>
        <v>32</v>
      </c>
      <c r="P13" s="22">
        <f t="shared" si="7"/>
        <v>124800</v>
      </c>
      <c r="Q13" s="22">
        <f t="shared" si="8"/>
        <v>48</v>
      </c>
      <c r="R13" s="22">
        <f t="shared" si="9"/>
        <v>187200</v>
      </c>
      <c r="S13" s="22">
        <f t="shared" si="10"/>
        <v>33.6</v>
      </c>
      <c r="T13" s="22">
        <f t="shared" si="11"/>
        <v>131040</v>
      </c>
      <c r="U13" s="23">
        <f t="shared" si="12"/>
        <v>209.6</v>
      </c>
      <c r="V13" s="23">
        <f t="shared" si="13"/>
        <v>3269760</v>
      </c>
      <c r="W13" s="23">
        <f t="shared" si="14"/>
        <v>817440</v>
      </c>
      <c r="X13" s="23">
        <f t="shared" ref="X13" si="22">MAX(I13,K13,M13,O13,Q13,S13)</f>
        <v>48</v>
      </c>
      <c r="Y13" s="23">
        <f t="shared" si="16"/>
        <v>16</v>
      </c>
      <c r="Z13" s="23">
        <f t="shared" si="17"/>
        <v>34.93333333333333</v>
      </c>
    </row>
    <row r="14" spans="1:26" ht="15.75" thickBot="1" x14ac:dyDescent="0.3">
      <c r="A14" s="24"/>
      <c r="B14" s="24"/>
      <c r="C14" s="24"/>
      <c r="D14" s="24"/>
      <c r="E14" s="24"/>
      <c r="F14" s="24"/>
      <c r="G14" s="31" t="s">
        <v>48</v>
      </c>
      <c r="H14" s="31"/>
      <c r="I14" s="28">
        <f>I6+I7+I8+I9+I10+I11+I12+I13</f>
        <v>72</v>
      </c>
      <c r="J14" s="28"/>
      <c r="K14" s="29">
        <f>K6+K7+K9+K13+K12+K11+K10+K8</f>
        <v>144</v>
      </c>
      <c r="L14" s="28"/>
      <c r="M14" s="29">
        <f>M6+M8+M7+M9+M10+M11+M12+M13</f>
        <v>216</v>
      </c>
      <c r="N14" s="28"/>
      <c r="O14" s="29">
        <f>O6+O7+O8+O9+O10+O11+O12+O13</f>
        <v>144</v>
      </c>
      <c r="P14" s="28"/>
      <c r="Q14" s="29">
        <f>Q6+Q7+Q8+Q9+Q10+Q11+Q12+Q13</f>
        <v>216</v>
      </c>
      <c r="R14" s="28"/>
      <c r="S14" s="30">
        <f t="shared" si="10"/>
        <v>151.19999999999999</v>
      </c>
      <c r="T14" s="28"/>
      <c r="U14" s="24"/>
      <c r="V14" s="24"/>
      <c r="W14" s="24"/>
      <c r="X14" s="24"/>
      <c r="Y14" s="24"/>
      <c r="Z14" s="24"/>
    </row>
    <row r="15" spans="1:26" ht="15.75" thickBot="1" x14ac:dyDescent="0.3">
      <c r="A15" s="24"/>
      <c r="B15" s="24"/>
      <c r="C15" s="24"/>
      <c r="D15" s="24"/>
      <c r="E15" s="24"/>
      <c r="F15" s="24"/>
      <c r="G15" s="31" t="s">
        <v>49</v>
      </c>
      <c r="H15" s="31"/>
      <c r="I15" s="28"/>
      <c r="J15" s="29">
        <f>J6+J7+J8+J9+J10+J11+J12+J13</f>
        <v>223850</v>
      </c>
      <c r="K15" s="28"/>
      <c r="L15" s="29">
        <f>L6+L7+L8+L9+L10+L11+L12+L13</f>
        <v>447700</v>
      </c>
      <c r="M15" s="29"/>
      <c r="N15" s="28"/>
      <c r="O15" s="29"/>
      <c r="P15" s="29">
        <f t="shared" ref="P15" si="23">P6+P7+P8+P9+P10+P11+P12+P13</f>
        <v>447700</v>
      </c>
      <c r="Q15" s="28"/>
      <c r="R15" s="29">
        <f t="shared" ref="R15" si="24">R6+R7+R8+R9+R10+R11+R12+R13</f>
        <v>671550</v>
      </c>
      <c r="S15" s="29"/>
      <c r="T15" s="29">
        <f>T6+T7+T8+T9+T10+T11+T12+T13</f>
        <v>470085</v>
      </c>
      <c r="U15" s="24"/>
      <c r="V15" s="24"/>
      <c r="W15" s="24"/>
      <c r="X15" s="24"/>
      <c r="Y15" s="24"/>
      <c r="Z15" s="24"/>
    </row>
    <row r="16" spans="1:26" ht="15.75" thickBot="1" x14ac:dyDescent="0.3">
      <c r="G16" s="32" t="s">
        <v>50</v>
      </c>
      <c r="H16" s="32"/>
      <c r="I16" s="25">
        <f>MAX(I6,I7,I8,I9,I10,I11,I12,I13)</f>
        <v>16</v>
      </c>
      <c r="J16" s="25"/>
      <c r="K16" s="26">
        <f>MAX(K6,K7,K8,K9,K10,K11,K12,K13)</f>
        <v>32</v>
      </c>
      <c r="L16" s="25"/>
      <c r="M16" s="26">
        <f>MAX(M6,M7,M8,M9,M10,M11,M12,M13)</f>
        <v>48</v>
      </c>
      <c r="N16" s="25"/>
      <c r="O16" s="26">
        <f>MAX(O6,O7,O8,O9,O10,O11,O12,O13)</f>
        <v>32</v>
      </c>
      <c r="P16" s="25"/>
      <c r="Q16" s="26">
        <f>MAX(Q6,Q7,Q8,Q9,Q10,Q11,Q12,Q13)</f>
        <v>48</v>
      </c>
      <c r="R16" s="25"/>
      <c r="S16" s="27">
        <f>MAX(S6,S7,S8,S9,S10,S11,S12,S13)</f>
        <v>33.6</v>
      </c>
      <c r="T16" s="25"/>
    </row>
    <row r="17" spans="7:20" ht="15.75" thickBot="1" x14ac:dyDescent="0.3">
      <c r="G17" s="32" t="s">
        <v>51</v>
      </c>
      <c r="H17" s="32"/>
      <c r="I17" s="25">
        <f>MIN(I6,I7,I8,I9,I10,I11,I12,I13)</f>
        <v>2</v>
      </c>
      <c r="J17" s="25"/>
      <c r="K17" s="26">
        <f>MIN(K6,K7,K8,K9,K10,K11,K12,K13)</f>
        <v>4</v>
      </c>
      <c r="L17" s="25"/>
      <c r="M17" s="26">
        <f>MIN(M6,M7,M8,M9,M10,M11,M12,M13)</f>
        <v>6</v>
      </c>
      <c r="N17" s="26"/>
      <c r="O17" s="25">
        <f t="shared" ref="O17" si="25">MIN(O6,O7,O8,O9,O10,O11,O12,O13)</f>
        <v>4</v>
      </c>
      <c r="P17" s="25"/>
      <c r="Q17" s="26">
        <f t="shared" ref="Q17" si="26">MIN(Q6,Q7,Q8,Q9,Q10,Q11,Q12,Q13)</f>
        <v>6</v>
      </c>
      <c r="R17" s="25"/>
      <c r="S17" s="26">
        <f>MIN(S6,S7,S9,S8,S10,S11,S12,S13)</f>
        <v>4.2</v>
      </c>
      <c r="T17" s="25"/>
    </row>
    <row r="18" spans="7:20" ht="15.75" thickBot="1" x14ac:dyDescent="0.3">
      <c r="G18" s="32" t="s">
        <v>52</v>
      </c>
      <c r="H18" s="32"/>
      <c r="I18" s="25">
        <f>AVERAGE(I6:I13)</f>
        <v>9</v>
      </c>
      <c r="J18" s="25"/>
      <c r="K18" s="26">
        <f>AVERAGE(K6:K13)</f>
        <v>18</v>
      </c>
      <c r="L18" s="25"/>
      <c r="M18" s="26">
        <f>AVERAGE(M6:M13)</f>
        <v>27</v>
      </c>
      <c r="N18" s="25"/>
      <c r="O18" s="26">
        <f>AVERAGE(O6:O13)</f>
        <v>18</v>
      </c>
      <c r="P18" s="25"/>
      <c r="Q18" s="26">
        <f>AVERAGE(Q6:Q13)</f>
        <v>27</v>
      </c>
      <c r="R18" s="25"/>
      <c r="S18" s="27">
        <f>AVERAGE(S6:S13)</f>
        <v>18.899999999999999</v>
      </c>
      <c r="T18" s="25"/>
    </row>
  </sheetData>
  <mergeCells count="18">
    <mergeCell ref="A1:Z1"/>
    <mergeCell ref="A2:Z2"/>
    <mergeCell ref="A3:Z3"/>
    <mergeCell ref="Y4:Y5"/>
    <mergeCell ref="Z4:Z5"/>
    <mergeCell ref="A4:F4"/>
    <mergeCell ref="I4:T4"/>
    <mergeCell ref="W4:W5"/>
    <mergeCell ref="G4:G5"/>
    <mergeCell ref="H4:H5"/>
    <mergeCell ref="U4:U5"/>
    <mergeCell ref="V4:V5"/>
    <mergeCell ref="X4:X5"/>
    <mergeCell ref="G14:H14"/>
    <mergeCell ref="G15:H15"/>
    <mergeCell ref="G16:H16"/>
    <mergeCell ref="G17:H17"/>
    <mergeCell ref="G18:H18"/>
  </mergeCells>
  <pageMargins left="0.88020833333333337" right="0.70866141732283472" top="0.796875" bottom="0.74803149606299213" header="0.31496062992125984" footer="0.31496062992125984"/>
  <pageSetup paperSize="5" scale="50" orientation="landscape" r:id="rId1"/>
  <headerFooter>
    <oddHeader xml:space="preserve">&amp;C&amp;14LAURA GUTIÉRREZ MOLINA
&amp;R
</oddHeader>
    <oddFooter>&amp;C&amp;16"Las palabras sin afectos, nunca llegarán a oídos de Dios."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8"/>
  <sheetViews>
    <sheetView view="pageLayout" zoomScaleNormal="100" workbookViewId="0">
      <selection activeCell="D17" sqref="D17"/>
    </sheetView>
  </sheetViews>
  <sheetFormatPr baseColWidth="10" defaultRowHeight="15" x14ac:dyDescent="0.25"/>
  <cols>
    <col min="4" max="4" width="14.85546875" customWidth="1"/>
    <col min="6" max="6" width="31.28515625" customWidth="1"/>
    <col min="9" max="9" width="5.7109375" customWidth="1"/>
    <col min="11" max="11" width="5.7109375" customWidth="1"/>
    <col min="13" max="13" width="6" customWidth="1"/>
    <col min="15" max="15" width="6.140625" customWidth="1"/>
    <col min="17" max="17" width="5.85546875" customWidth="1"/>
    <col min="19" max="19" width="5.85546875" customWidth="1"/>
  </cols>
  <sheetData>
    <row r="1" spans="1:26" x14ac:dyDescent="0.25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</row>
    <row r="2" spans="1:26" x14ac:dyDescent="0.25">
      <c r="A2" s="33" t="s">
        <v>1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</row>
    <row r="3" spans="1:26" ht="15.75" thickBot="1" x14ac:dyDescent="0.3">
      <c r="A3" s="34" t="s">
        <v>2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</row>
    <row r="4" spans="1:26" ht="15.75" thickBot="1" x14ac:dyDescent="0.3">
      <c r="A4" s="37" t="s">
        <v>8</v>
      </c>
      <c r="B4" s="38"/>
      <c r="C4" s="38"/>
      <c r="D4" s="38"/>
      <c r="E4" s="38"/>
      <c r="F4" s="39"/>
      <c r="G4" s="40" t="s">
        <v>9</v>
      </c>
      <c r="H4" s="40" t="s">
        <v>10</v>
      </c>
      <c r="I4" s="37" t="s">
        <v>11</v>
      </c>
      <c r="J4" s="38"/>
      <c r="K4" s="38"/>
      <c r="L4" s="38"/>
      <c r="M4" s="38"/>
      <c r="N4" s="38"/>
      <c r="O4" s="38"/>
      <c r="P4" s="38"/>
      <c r="Q4" s="38"/>
      <c r="R4" s="38"/>
      <c r="S4" s="38"/>
      <c r="T4" s="39"/>
      <c r="U4" s="35" t="s">
        <v>18</v>
      </c>
      <c r="V4" s="35" t="s">
        <v>19</v>
      </c>
      <c r="W4" s="35" t="s">
        <v>47</v>
      </c>
      <c r="X4" s="35" t="s">
        <v>20</v>
      </c>
      <c r="Y4" s="35" t="s">
        <v>21</v>
      </c>
      <c r="Z4" s="35" t="s">
        <v>22</v>
      </c>
    </row>
    <row r="5" spans="1:26" ht="30.75" thickBot="1" x14ac:dyDescent="0.3">
      <c r="A5" s="16" t="s">
        <v>3</v>
      </c>
      <c r="B5" s="16" t="s">
        <v>4</v>
      </c>
      <c r="C5" s="16" t="s">
        <v>5</v>
      </c>
      <c r="D5" s="16" t="s">
        <v>6</v>
      </c>
      <c r="E5" s="16" t="s">
        <v>7</v>
      </c>
      <c r="F5" s="16" t="s">
        <v>7</v>
      </c>
      <c r="G5" s="41"/>
      <c r="H5" s="41"/>
      <c r="I5" s="16" t="s">
        <v>12</v>
      </c>
      <c r="J5" s="16" t="s">
        <v>46</v>
      </c>
      <c r="K5" s="16" t="s">
        <v>13</v>
      </c>
      <c r="L5" s="16" t="s">
        <v>46</v>
      </c>
      <c r="M5" s="16" t="s">
        <v>14</v>
      </c>
      <c r="N5" s="16" t="s">
        <v>46</v>
      </c>
      <c r="O5" s="16" t="s">
        <v>15</v>
      </c>
      <c r="P5" s="16" t="s">
        <v>46</v>
      </c>
      <c r="Q5" s="16" t="s">
        <v>16</v>
      </c>
      <c r="R5" s="16" t="s">
        <v>46</v>
      </c>
      <c r="S5" s="16" t="s">
        <v>17</v>
      </c>
      <c r="T5" s="16" t="s">
        <v>46</v>
      </c>
      <c r="U5" s="36"/>
      <c r="V5" s="36"/>
      <c r="W5" s="36"/>
      <c r="X5" s="36"/>
      <c r="Y5" s="36"/>
      <c r="Z5" s="36"/>
    </row>
    <row r="6" spans="1:26" ht="15.75" thickBot="1" x14ac:dyDescent="0.3">
      <c r="A6" s="9">
        <v>19648512</v>
      </c>
      <c r="B6" s="9" t="s">
        <v>23</v>
      </c>
      <c r="C6" s="9" t="s">
        <v>29</v>
      </c>
      <c r="D6" s="9" t="str">
        <f t="shared" ref="D6:D13" si="0">CONCATENATE(B6,C6)</f>
        <v>LuzAgudelo</v>
      </c>
      <c r="E6" s="10">
        <v>40080</v>
      </c>
      <c r="F6" s="11">
        <v>40080</v>
      </c>
      <c r="G6" s="9" t="s">
        <v>38</v>
      </c>
      <c r="H6" s="12">
        <v>36000</v>
      </c>
      <c r="I6" s="13">
        <v>2</v>
      </c>
      <c r="J6" s="14">
        <f>I6*H6*0.25</f>
        <v>18000</v>
      </c>
      <c r="K6" s="14">
        <f>I6*2</f>
        <v>4</v>
      </c>
      <c r="L6" s="14">
        <f>K6*H6*0.25</f>
        <v>36000</v>
      </c>
      <c r="M6" s="14">
        <f>SUM(I6,K6)</f>
        <v>6</v>
      </c>
      <c r="N6" s="14">
        <f>M6*H6*0.25</f>
        <v>54000</v>
      </c>
      <c r="O6" s="14">
        <f>AVERAGE(I6,M6)</f>
        <v>4</v>
      </c>
      <c r="P6" s="14">
        <f>O6*H6*0.25</f>
        <v>36000</v>
      </c>
      <c r="Q6" s="14">
        <f>O6+(O6*0.5)</f>
        <v>6</v>
      </c>
      <c r="R6" s="14">
        <f>Q6*H6*0.25</f>
        <v>54000</v>
      </c>
      <c r="S6" s="14">
        <f>Q6-(Q6*0.3)</f>
        <v>4.2</v>
      </c>
      <c r="T6" s="14">
        <f>S6*H6*0.25</f>
        <v>37800</v>
      </c>
      <c r="U6" s="15">
        <f>I6+K6+M6+O6+Q6+S6</f>
        <v>26.2</v>
      </c>
      <c r="V6" s="15">
        <f>(H6*I6)+(H6*K6)+(H6*M6)+(H6*O6)+(H6*Q6)+(H6*S6)</f>
        <v>943200</v>
      </c>
      <c r="W6" s="15">
        <f>J6+L6+N6+P6+R6+T6</f>
        <v>235800</v>
      </c>
      <c r="X6" s="15">
        <f>MAX(I6,K6,O6,Q6,S6)</f>
        <v>6</v>
      </c>
      <c r="Y6" s="15">
        <f>MIN(I6,K6,M6,O6,Q6,S6)</f>
        <v>2</v>
      </c>
      <c r="Z6" s="15">
        <f>AVERAGE(I6,K6,M6,O6,Q6,S6)</f>
        <v>4.3666666666666663</v>
      </c>
    </row>
    <row r="7" spans="1:26" ht="15.75" thickBot="1" x14ac:dyDescent="0.3">
      <c r="A7" s="9">
        <v>45689021</v>
      </c>
      <c r="B7" s="9" t="s">
        <v>24</v>
      </c>
      <c r="C7" s="9" t="s">
        <v>32</v>
      </c>
      <c r="D7" s="9" t="str">
        <f t="shared" si="0"/>
        <v>DoloresBuitrago</v>
      </c>
      <c r="E7" s="10">
        <v>40045</v>
      </c>
      <c r="F7" s="11">
        <v>40045</v>
      </c>
      <c r="G7" s="9" t="s">
        <v>39</v>
      </c>
      <c r="H7" s="12">
        <v>25000</v>
      </c>
      <c r="I7" s="13">
        <v>4</v>
      </c>
      <c r="J7" s="14">
        <f>I7*H7*0.25</f>
        <v>25000</v>
      </c>
      <c r="K7" s="14">
        <f>I7*2</f>
        <v>8</v>
      </c>
      <c r="L7" s="14">
        <f>K7*H7*0.25</f>
        <v>50000</v>
      </c>
      <c r="M7" s="14">
        <f>SUM(I7,K7)</f>
        <v>12</v>
      </c>
      <c r="N7" s="14">
        <f>M7*H7*0.25</f>
        <v>75000</v>
      </c>
      <c r="O7" s="14">
        <f>AVERAGE(I7,M7)</f>
        <v>8</v>
      </c>
      <c r="P7" s="14">
        <f>O7*H7*0.25</f>
        <v>50000</v>
      </c>
      <c r="Q7" s="14">
        <f>O7+(O7*0.5)</f>
        <v>12</v>
      </c>
      <c r="R7" s="14">
        <f>Q7*H7*0.25</f>
        <v>75000</v>
      </c>
      <c r="S7" s="14">
        <f>Q7-(Q7*0.3)</f>
        <v>8.4</v>
      </c>
      <c r="T7" s="14">
        <f>S7*H7*0.25</f>
        <v>52500</v>
      </c>
      <c r="U7" s="15">
        <f>I7+K7+M7+O7+Q7+S7</f>
        <v>52.4</v>
      </c>
      <c r="V7" s="15">
        <f>(H7*I7)+(H7*K7)+(H7*M7)+(H7*O7)+(H7*Q7)+(H7*S7)</f>
        <v>1310000</v>
      </c>
      <c r="W7" s="15">
        <f>J7+L7+N7+P7+R7+T7</f>
        <v>327500</v>
      </c>
      <c r="X7" s="15">
        <f>MAX(I7,K7,M7,O7,Q7,S7)</f>
        <v>12</v>
      </c>
      <c r="Y7" s="15">
        <f>MIN(I7,K7,M7,O7,Q7,S7)</f>
        <v>4</v>
      </c>
      <c r="Z7" s="15">
        <f>AVERAGE(I7,K7,M7,O7,Q7,S7)</f>
        <v>8.7333333333333325</v>
      </c>
    </row>
    <row r="8" spans="1:26" ht="15.75" thickBot="1" x14ac:dyDescent="0.3">
      <c r="A8" s="9">
        <v>10023657</v>
      </c>
      <c r="B8" s="9" t="s">
        <v>25</v>
      </c>
      <c r="C8" s="9" t="s">
        <v>31</v>
      </c>
      <c r="D8" s="9" t="str">
        <f t="shared" si="0"/>
        <v>ConsueloCortez</v>
      </c>
      <c r="E8" s="10">
        <v>40375</v>
      </c>
      <c r="F8" s="11">
        <v>40375</v>
      </c>
      <c r="G8" s="9" t="s">
        <v>40</v>
      </c>
      <c r="H8" s="12">
        <v>18500</v>
      </c>
      <c r="I8" s="13">
        <v>6</v>
      </c>
      <c r="J8" s="14">
        <f t="shared" ref="J8:J13" si="1">I8*H8*0.25</f>
        <v>27750</v>
      </c>
      <c r="K8" s="14">
        <f t="shared" ref="K8:K13" si="2">I8*2</f>
        <v>12</v>
      </c>
      <c r="L8" s="14">
        <f t="shared" ref="L8:L13" si="3">K8*H8*0.25</f>
        <v>55500</v>
      </c>
      <c r="M8" s="14">
        <f t="shared" ref="M8:M13" si="4">SUM(I8,K8)</f>
        <v>18</v>
      </c>
      <c r="N8" s="14">
        <f t="shared" ref="N8:N13" si="5">M8*H8*0.25</f>
        <v>83250</v>
      </c>
      <c r="O8" s="14">
        <f t="shared" ref="O8:O13" si="6">AVERAGE(I8,M8)</f>
        <v>12</v>
      </c>
      <c r="P8" s="14">
        <f t="shared" ref="P8:P13" si="7">O8*H8*0.25</f>
        <v>55500</v>
      </c>
      <c r="Q8" s="14">
        <f t="shared" ref="Q8:Q13" si="8">O8+(O8*0.5)</f>
        <v>18</v>
      </c>
      <c r="R8" s="14">
        <f t="shared" ref="R8:R13" si="9">Q8*H8*0.25</f>
        <v>83250</v>
      </c>
      <c r="S8" s="14">
        <f t="shared" ref="S8:S14" si="10">Q8-(Q8*0.3)</f>
        <v>12.600000000000001</v>
      </c>
      <c r="T8" s="14">
        <f t="shared" ref="T8:T13" si="11">S8*H8*0.25</f>
        <v>58275.000000000007</v>
      </c>
      <c r="U8" s="15">
        <f t="shared" ref="U8:U13" si="12">I8+K8+M8+O8+Q8+S8</f>
        <v>78.599999999999994</v>
      </c>
      <c r="V8" s="15">
        <f t="shared" ref="V8:V13" si="13">(H8*I8)+(H8*K8)+(H8*M8)+(H8*O8)+(H8*Q8)+(H8*S8)</f>
        <v>1454100</v>
      </c>
      <c r="W8" s="15">
        <f t="shared" ref="W8:W13" si="14">J8+L8+N8+P8+R8+T8</f>
        <v>363525</v>
      </c>
      <c r="X8" s="15">
        <f t="shared" ref="X8" si="15">MAX(I8,K8,O8,Q8,S8)</f>
        <v>18</v>
      </c>
      <c r="Y8" s="15">
        <f t="shared" ref="Y8:Y13" si="16">MIN(I8,K8,M8,O8,Q8,S8)</f>
        <v>6</v>
      </c>
      <c r="Z8" s="15">
        <f t="shared" ref="Z8:Z13" si="17">AVERAGE(I8,K8,M8,O8,Q8,S8)</f>
        <v>13.1</v>
      </c>
    </row>
    <row r="9" spans="1:26" ht="15.75" thickBot="1" x14ac:dyDescent="0.3">
      <c r="A9" s="2">
        <v>29853671</v>
      </c>
      <c r="B9" s="2" t="s">
        <v>35</v>
      </c>
      <c r="C9" s="2" t="s">
        <v>30</v>
      </c>
      <c r="D9" s="2" t="str">
        <f t="shared" si="0"/>
        <v>SocorroDelgado</v>
      </c>
      <c r="E9" s="3">
        <v>40339</v>
      </c>
      <c r="F9" s="4">
        <v>40339</v>
      </c>
      <c r="G9" s="2" t="s">
        <v>41</v>
      </c>
      <c r="H9" s="5">
        <v>21200</v>
      </c>
      <c r="I9" s="6">
        <v>8</v>
      </c>
      <c r="J9" s="7">
        <f t="shared" si="1"/>
        <v>42400</v>
      </c>
      <c r="K9" s="7">
        <f t="shared" si="2"/>
        <v>16</v>
      </c>
      <c r="L9" s="7">
        <f t="shared" si="3"/>
        <v>84800</v>
      </c>
      <c r="M9" s="7">
        <f t="shared" si="4"/>
        <v>24</v>
      </c>
      <c r="N9" s="7">
        <f t="shared" si="5"/>
        <v>127200</v>
      </c>
      <c r="O9" s="7">
        <f t="shared" si="6"/>
        <v>16</v>
      </c>
      <c r="P9" s="7">
        <f t="shared" si="7"/>
        <v>84800</v>
      </c>
      <c r="Q9" s="7">
        <f t="shared" si="8"/>
        <v>24</v>
      </c>
      <c r="R9" s="7">
        <f t="shared" si="9"/>
        <v>127200</v>
      </c>
      <c r="S9" s="7">
        <f t="shared" si="10"/>
        <v>16.8</v>
      </c>
      <c r="T9" s="7">
        <f t="shared" si="11"/>
        <v>89040</v>
      </c>
      <c r="U9" s="8">
        <f t="shared" si="12"/>
        <v>104.8</v>
      </c>
      <c r="V9" s="8">
        <f t="shared" si="13"/>
        <v>2221760</v>
      </c>
      <c r="W9" s="8">
        <f t="shared" si="14"/>
        <v>555440</v>
      </c>
      <c r="X9" s="8">
        <f t="shared" ref="X9" si="18">MAX(I9,K9,M9,O9,Q9,S9)</f>
        <v>24</v>
      </c>
      <c r="Y9" s="8">
        <f t="shared" si="16"/>
        <v>8</v>
      </c>
      <c r="Z9" s="8">
        <f t="shared" si="17"/>
        <v>17.466666666666665</v>
      </c>
    </row>
    <row r="10" spans="1:26" ht="15.75" thickBot="1" x14ac:dyDescent="0.3">
      <c r="A10" s="2">
        <v>45456489</v>
      </c>
      <c r="B10" s="2" t="s">
        <v>26</v>
      </c>
      <c r="C10" s="2" t="s">
        <v>33</v>
      </c>
      <c r="D10" s="2" t="str">
        <f t="shared" si="0"/>
        <v>RosaFranica</v>
      </c>
      <c r="E10" s="3">
        <v>40669</v>
      </c>
      <c r="F10" s="4">
        <v>40669</v>
      </c>
      <c r="G10" s="2" t="s">
        <v>42</v>
      </c>
      <c r="H10" s="5">
        <v>13600</v>
      </c>
      <c r="I10" s="6">
        <v>10</v>
      </c>
      <c r="J10" s="7">
        <f t="shared" si="1"/>
        <v>34000</v>
      </c>
      <c r="K10" s="7">
        <f t="shared" si="2"/>
        <v>20</v>
      </c>
      <c r="L10" s="7">
        <f t="shared" si="3"/>
        <v>68000</v>
      </c>
      <c r="M10" s="7">
        <f t="shared" si="4"/>
        <v>30</v>
      </c>
      <c r="N10" s="7">
        <f t="shared" si="5"/>
        <v>102000</v>
      </c>
      <c r="O10" s="7">
        <f t="shared" si="6"/>
        <v>20</v>
      </c>
      <c r="P10" s="7">
        <f t="shared" si="7"/>
        <v>68000</v>
      </c>
      <c r="Q10" s="7">
        <f t="shared" si="8"/>
        <v>30</v>
      </c>
      <c r="R10" s="7">
        <f t="shared" si="9"/>
        <v>102000</v>
      </c>
      <c r="S10" s="7">
        <f t="shared" si="10"/>
        <v>21</v>
      </c>
      <c r="T10" s="7">
        <f t="shared" si="11"/>
        <v>71400</v>
      </c>
      <c r="U10" s="8">
        <f t="shared" si="12"/>
        <v>131</v>
      </c>
      <c r="V10" s="8">
        <f t="shared" si="13"/>
        <v>1781600</v>
      </c>
      <c r="W10" s="8">
        <f t="shared" si="14"/>
        <v>445400</v>
      </c>
      <c r="X10" s="8">
        <f t="shared" ref="X10" si="19">MAX(I10,K10,O10,Q10,S10)</f>
        <v>30</v>
      </c>
      <c r="Y10" s="8">
        <f t="shared" si="16"/>
        <v>10</v>
      </c>
      <c r="Z10" s="8">
        <f t="shared" si="17"/>
        <v>21.833333333333332</v>
      </c>
    </row>
    <row r="11" spans="1:26" ht="15.75" thickBot="1" x14ac:dyDescent="0.3">
      <c r="A11" s="2">
        <v>49462889</v>
      </c>
      <c r="B11" s="2" t="s">
        <v>27</v>
      </c>
      <c r="C11" s="2" t="s">
        <v>34</v>
      </c>
      <c r="D11" s="2" t="str">
        <f t="shared" si="0"/>
        <v>EsperanzaGomez</v>
      </c>
      <c r="E11" s="3">
        <v>40634</v>
      </c>
      <c r="F11" s="4">
        <v>40634</v>
      </c>
      <c r="G11" s="2" t="s">
        <v>43</v>
      </c>
      <c r="H11" s="5">
        <v>1500</v>
      </c>
      <c r="I11" s="6">
        <v>12</v>
      </c>
      <c r="J11" s="7">
        <f t="shared" si="1"/>
        <v>4500</v>
      </c>
      <c r="K11" s="7">
        <f t="shared" si="2"/>
        <v>24</v>
      </c>
      <c r="L11" s="7">
        <f t="shared" si="3"/>
        <v>9000</v>
      </c>
      <c r="M11" s="7">
        <f t="shared" si="4"/>
        <v>36</v>
      </c>
      <c r="N11" s="7">
        <f t="shared" si="5"/>
        <v>13500</v>
      </c>
      <c r="O11" s="7">
        <f t="shared" si="6"/>
        <v>24</v>
      </c>
      <c r="P11" s="7">
        <f t="shared" si="7"/>
        <v>9000</v>
      </c>
      <c r="Q11" s="7">
        <f t="shared" si="8"/>
        <v>36</v>
      </c>
      <c r="R11" s="7">
        <f t="shared" si="9"/>
        <v>13500</v>
      </c>
      <c r="S11" s="7">
        <f t="shared" si="10"/>
        <v>25.200000000000003</v>
      </c>
      <c r="T11" s="7">
        <f t="shared" si="11"/>
        <v>9450.0000000000018</v>
      </c>
      <c r="U11" s="8">
        <f t="shared" si="12"/>
        <v>157.19999999999999</v>
      </c>
      <c r="V11" s="8">
        <f t="shared" si="13"/>
        <v>235800</v>
      </c>
      <c r="W11" s="8">
        <f t="shared" si="14"/>
        <v>58950</v>
      </c>
      <c r="X11" s="8">
        <f t="shared" ref="X11" si="20">MAX(I11,K11,M11,O11,Q11,S11)</f>
        <v>36</v>
      </c>
      <c r="Y11" s="8">
        <f t="shared" si="16"/>
        <v>12</v>
      </c>
      <c r="Z11" s="8">
        <f t="shared" si="17"/>
        <v>26.2</v>
      </c>
    </row>
    <row r="12" spans="1:26" ht="15.75" thickBot="1" x14ac:dyDescent="0.3">
      <c r="A12" s="17">
        <v>78971563</v>
      </c>
      <c r="B12" s="17" t="s">
        <v>24</v>
      </c>
      <c r="C12" s="17" t="s">
        <v>36</v>
      </c>
      <c r="D12" s="17" t="str">
        <f t="shared" si="0"/>
        <v>DoloresCruz</v>
      </c>
      <c r="E12" s="18">
        <v>40964</v>
      </c>
      <c r="F12" s="19">
        <v>40964</v>
      </c>
      <c r="G12" s="17" t="s">
        <v>44</v>
      </c>
      <c r="H12" s="20">
        <v>2800</v>
      </c>
      <c r="I12" s="21">
        <v>14</v>
      </c>
      <c r="J12" s="22">
        <f t="shared" si="1"/>
        <v>9800</v>
      </c>
      <c r="K12" s="22">
        <f t="shared" si="2"/>
        <v>28</v>
      </c>
      <c r="L12" s="22">
        <f t="shared" si="3"/>
        <v>19600</v>
      </c>
      <c r="M12" s="22">
        <f t="shared" si="4"/>
        <v>42</v>
      </c>
      <c r="N12" s="22">
        <f t="shared" si="5"/>
        <v>29400</v>
      </c>
      <c r="O12" s="22">
        <f t="shared" si="6"/>
        <v>28</v>
      </c>
      <c r="P12" s="22">
        <f t="shared" si="7"/>
        <v>19600</v>
      </c>
      <c r="Q12" s="22">
        <f t="shared" si="8"/>
        <v>42</v>
      </c>
      <c r="R12" s="22">
        <f t="shared" si="9"/>
        <v>29400</v>
      </c>
      <c r="S12" s="22">
        <f t="shared" si="10"/>
        <v>29.4</v>
      </c>
      <c r="T12" s="22">
        <f t="shared" si="11"/>
        <v>20580</v>
      </c>
      <c r="U12" s="23">
        <f t="shared" si="12"/>
        <v>183.4</v>
      </c>
      <c r="V12" s="23">
        <f t="shared" si="13"/>
        <v>513520</v>
      </c>
      <c r="W12" s="23">
        <f t="shared" si="14"/>
        <v>128380</v>
      </c>
      <c r="X12" s="23">
        <f t="shared" ref="X12" si="21">MAX(I12,K12,O12,Q12,S12)</f>
        <v>42</v>
      </c>
      <c r="Y12" s="23">
        <f t="shared" si="16"/>
        <v>14</v>
      </c>
      <c r="Z12" s="23">
        <f t="shared" si="17"/>
        <v>30.566666666666666</v>
      </c>
    </row>
    <row r="13" spans="1:26" ht="15.75" thickBot="1" x14ac:dyDescent="0.3">
      <c r="A13" s="17">
        <v>74896103</v>
      </c>
      <c r="B13" s="17" t="s">
        <v>28</v>
      </c>
      <c r="C13" s="17" t="s">
        <v>37</v>
      </c>
      <c r="D13" s="17" t="str">
        <f t="shared" si="0"/>
        <v>SofiaRuiz</v>
      </c>
      <c r="E13" s="18">
        <v>40929</v>
      </c>
      <c r="F13" s="19">
        <v>40929</v>
      </c>
      <c r="G13" s="17" t="s">
        <v>45</v>
      </c>
      <c r="H13" s="20">
        <v>15600</v>
      </c>
      <c r="I13" s="21">
        <v>16</v>
      </c>
      <c r="J13" s="22">
        <f t="shared" si="1"/>
        <v>62400</v>
      </c>
      <c r="K13" s="22">
        <f t="shared" si="2"/>
        <v>32</v>
      </c>
      <c r="L13" s="22">
        <f t="shared" si="3"/>
        <v>124800</v>
      </c>
      <c r="M13" s="22">
        <f t="shared" si="4"/>
        <v>48</v>
      </c>
      <c r="N13" s="22">
        <f t="shared" si="5"/>
        <v>187200</v>
      </c>
      <c r="O13" s="22">
        <f t="shared" si="6"/>
        <v>32</v>
      </c>
      <c r="P13" s="22">
        <f t="shared" si="7"/>
        <v>124800</v>
      </c>
      <c r="Q13" s="22">
        <f t="shared" si="8"/>
        <v>48</v>
      </c>
      <c r="R13" s="22">
        <f t="shared" si="9"/>
        <v>187200</v>
      </c>
      <c r="S13" s="22">
        <f t="shared" si="10"/>
        <v>33.6</v>
      </c>
      <c r="T13" s="22">
        <f t="shared" si="11"/>
        <v>131040</v>
      </c>
      <c r="U13" s="23">
        <f t="shared" si="12"/>
        <v>209.6</v>
      </c>
      <c r="V13" s="23">
        <f t="shared" si="13"/>
        <v>3269760</v>
      </c>
      <c r="W13" s="23">
        <f t="shared" si="14"/>
        <v>817440</v>
      </c>
      <c r="X13" s="23">
        <f t="shared" ref="X13" si="22">MAX(I13,K13,M13,O13,Q13,S13)</f>
        <v>48</v>
      </c>
      <c r="Y13" s="23">
        <f t="shared" si="16"/>
        <v>16</v>
      </c>
      <c r="Z13" s="23">
        <f t="shared" si="17"/>
        <v>34.93333333333333</v>
      </c>
    </row>
    <row r="14" spans="1:26" ht="15.75" thickBot="1" x14ac:dyDescent="0.3">
      <c r="A14" s="24"/>
      <c r="B14" s="24"/>
      <c r="C14" s="24"/>
      <c r="D14" s="24"/>
      <c r="E14" s="24"/>
      <c r="F14" s="24"/>
      <c r="G14" s="31" t="s">
        <v>48</v>
      </c>
      <c r="H14" s="31"/>
      <c r="I14" s="28">
        <f>I6+I7+I8+I9+I10+I11+I12+I13</f>
        <v>72</v>
      </c>
      <c r="J14" s="28"/>
      <c r="K14" s="29">
        <f>K6+K7+K9+K13+K12+K11+K10+K8</f>
        <v>144</v>
      </c>
      <c r="L14" s="28"/>
      <c r="M14" s="29">
        <f>M6+M8+M7+M9+M10+M11+M12+M13</f>
        <v>216</v>
      </c>
      <c r="N14" s="28"/>
      <c r="O14" s="29">
        <f>O6+O7+O8+O9+O10+O11+O12+O13</f>
        <v>144</v>
      </c>
      <c r="P14" s="28"/>
      <c r="Q14" s="29">
        <f>Q6+Q7+Q8+Q9+Q10+Q11+Q12+Q13</f>
        <v>216</v>
      </c>
      <c r="R14" s="28"/>
      <c r="S14" s="30">
        <f t="shared" si="10"/>
        <v>151.19999999999999</v>
      </c>
      <c r="T14" s="28"/>
      <c r="U14" s="24"/>
      <c r="V14" s="24"/>
      <c r="W14" s="24"/>
      <c r="X14" s="24"/>
      <c r="Y14" s="24"/>
      <c r="Z14" s="24"/>
    </row>
    <row r="15" spans="1:26" ht="15.75" thickBot="1" x14ac:dyDescent="0.3">
      <c r="A15" s="24"/>
      <c r="B15" s="24"/>
      <c r="C15" s="24"/>
      <c r="D15" s="24"/>
      <c r="E15" s="24"/>
      <c r="F15" s="24"/>
      <c r="G15" s="31" t="s">
        <v>49</v>
      </c>
      <c r="H15" s="31"/>
      <c r="I15" s="28"/>
      <c r="J15" s="29">
        <f>J6+J7+J8+J9+J10+J11+J12+J13</f>
        <v>223850</v>
      </c>
      <c r="K15" s="28"/>
      <c r="L15" s="29">
        <f>L6+L7+L8+L9+L10+L11+L12+L13</f>
        <v>447700</v>
      </c>
      <c r="M15" s="29"/>
      <c r="N15" s="28"/>
      <c r="O15" s="29"/>
      <c r="P15" s="29">
        <f t="shared" ref="P15" si="23">P6+P7+P8+P9+P10+P11+P12+P13</f>
        <v>447700</v>
      </c>
      <c r="Q15" s="28"/>
      <c r="R15" s="29">
        <f t="shared" ref="R15" si="24">R6+R7+R8+R9+R10+R11+R12+R13</f>
        <v>671550</v>
      </c>
      <c r="S15" s="29"/>
      <c r="T15" s="29">
        <f>T6+T7+T8+T9+T10+T11+T12+T13</f>
        <v>470085</v>
      </c>
      <c r="U15" s="24"/>
      <c r="V15" s="24"/>
      <c r="W15" s="24"/>
      <c r="X15" s="24"/>
      <c r="Y15" s="24"/>
      <c r="Z15" s="24"/>
    </row>
    <row r="16" spans="1:26" ht="15.75" thickBot="1" x14ac:dyDescent="0.3">
      <c r="G16" s="32" t="s">
        <v>50</v>
      </c>
      <c r="H16" s="32"/>
      <c r="I16" s="25">
        <f>MAX(I6,I7,I8,I9,I10,I11,I12,I13)</f>
        <v>16</v>
      </c>
      <c r="J16" s="25"/>
      <c r="K16" s="26">
        <f>MAX(K6,K7,K8,K9,K10,K11,K12,K13)</f>
        <v>32</v>
      </c>
      <c r="L16" s="25"/>
      <c r="M16" s="26">
        <f>MAX(M6,M7,M8,M9,M10,M11,M12,M13)</f>
        <v>48</v>
      </c>
      <c r="N16" s="25"/>
      <c r="O16" s="26">
        <f>MAX(O6,O7,O8,O9,O10,O11,O12,O13)</f>
        <v>32</v>
      </c>
      <c r="P16" s="25"/>
      <c r="Q16" s="26">
        <f>MAX(Q6,Q7,Q8,Q9,Q10,Q11,Q12,Q13)</f>
        <v>48</v>
      </c>
      <c r="R16" s="25"/>
      <c r="S16" s="27">
        <f>MAX(S6,S7,S8,S9,S10,S11,S12,S13)</f>
        <v>33.6</v>
      </c>
      <c r="T16" s="25"/>
    </row>
    <row r="17" spans="7:20" ht="15.75" thickBot="1" x14ac:dyDescent="0.3">
      <c r="G17" s="32" t="s">
        <v>51</v>
      </c>
      <c r="H17" s="32"/>
      <c r="I17" s="25">
        <f>MIN(I6,I7,I8,I9,I10,I11,I12,I13)</f>
        <v>2</v>
      </c>
      <c r="J17" s="25"/>
      <c r="K17" s="26">
        <f>MIN(K6,K7,K8,K9,K10,K11,K12,K13)</f>
        <v>4</v>
      </c>
      <c r="L17" s="25"/>
      <c r="M17" s="26">
        <f>MIN(M6,M7,M8,M9,M10,M11,M12,M13)</f>
        <v>6</v>
      </c>
      <c r="N17" s="26"/>
      <c r="O17" s="25">
        <f t="shared" ref="O17" si="25">MIN(O6,O7,O8,O9,O10,O11,O12,O13)</f>
        <v>4</v>
      </c>
      <c r="P17" s="25"/>
      <c r="Q17" s="26">
        <f t="shared" ref="Q17" si="26">MIN(Q6,Q7,Q8,Q9,Q10,Q11,Q12,Q13)</f>
        <v>6</v>
      </c>
      <c r="R17" s="25"/>
      <c r="S17" s="26">
        <f>MIN(S6,S7,S9,S8,S10,S11,S12,S13)</f>
        <v>4.2</v>
      </c>
      <c r="T17" s="25"/>
    </row>
    <row r="18" spans="7:20" ht="15.75" thickBot="1" x14ac:dyDescent="0.3">
      <c r="G18" s="32" t="s">
        <v>52</v>
      </c>
      <c r="H18" s="32"/>
      <c r="I18" s="25">
        <f>AVERAGE(I6:I13)</f>
        <v>9</v>
      </c>
      <c r="J18" s="25"/>
      <c r="K18" s="26">
        <f>AVERAGE(K6:K13)</f>
        <v>18</v>
      </c>
      <c r="L18" s="25"/>
      <c r="M18" s="26">
        <f>AVERAGE(M6:M13)</f>
        <v>27</v>
      </c>
      <c r="N18" s="25"/>
      <c r="O18" s="26">
        <f>AVERAGE(O6:O13)</f>
        <v>18</v>
      </c>
      <c r="P18" s="25"/>
      <c r="Q18" s="26">
        <f>AVERAGE(Q6:Q13)</f>
        <v>27</v>
      </c>
      <c r="R18" s="25"/>
      <c r="S18" s="27">
        <f>AVERAGE(S6:S13)</f>
        <v>18.899999999999999</v>
      </c>
      <c r="T18" s="25"/>
    </row>
  </sheetData>
  <mergeCells count="18">
    <mergeCell ref="G17:H17"/>
    <mergeCell ref="G18:H18"/>
    <mergeCell ref="X4:X5"/>
    <mergeCell ref="Y4:Y5"/>
    <mergeCell ref="Z4:Z5"/>
    <mergeCell ref="G14:H14"/>
    <mergeCell ref="G15:H15"/>
    <mergeCell ref="G16:H16"/>
    <mergeCell ref="A1:Z1"/>
    <mergeCell ref="A2:Z2"/>
    <mergeCell ref="A3:Z3"/>
    <mergeCell ref="A4:F4"/>
    <mergeCell ref="G4:G5"/>
    <mergeCell ref="H4:H5"/>
    <mergeCell ref="I4:T4"/>
    <mergeCell ref="U4:U5"/>
    <mergeCell ref="V4:V5"/>
    <mergeCell ref="W4:W5"/>
  </mergeCells>
  <pageMargins left="0.70866141732283472" right="0.70866141732283472" top="0.74803149606299213" bottom="0.74803149606299213" header="0.31496062992125984" footer="0.31496062992125984"/>
  <pageSetup scale="42" orientation="landscape" verticalDpi="300" r:id="rId1"/>
  <headerFooter>
    <oddHeader>&amp;C&amp;14LAURA GUTIÉRREZ MOLINA</oddHeader>
    <oddFooter>&amp;C&amp;16"Las palabras sin afectos, nunca llegarán a oídos de Dios."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8"/>
  <sheetViews>
    <sheetView view="pageLayout" zoomScaleNormal="110" workbookViewId="0">
      <selection activeCell="D40" sqref="D40:E40"/>
    </sheetView>
  </sheetViews>
  <sheetFormatPr baseColWidth="10" defaultRowHeight="15" x14ac:dyDescent="0.25"/>
  <cols>
    <col min="4" max="4" width="14.42578125" customWidth="1"/>
    <col min="6" max="6" width="33.140625" customWidth="1"/>
    <col min="9" max="9" width="5.5703125" customWidth="1"/>
    <col min="10" max="10" width="10.7109375" customWidth="1"/>
    <col min="11" max="11" width="6.140625" customWidth="1"/>
    <col min="13" max="13" width="6" customWidth="1"/>
    <col min="15" max="15" width="5.140625" customWidth="1"/>
    <col min="17" max="17" width="6.28515625" customWidth="1"/>
    <col min="19" max="19" width="6" customWidth="1"/>
  </cols>
  <sheetData>
    <row r="1" spans="1:26" x14ac:dyDescent="0.25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</row>
    <row r="2" spans="1:26" x14ac:dyDescent="0.25">
      <c r="A2" s="33" t="s">
        <v>1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</row>
    <row r="3" spans="1:26" ht="15.75" thickBot="1" x14ac:dyDescent="0.3">
      <c r="A3" s="34" t="s">
        <v>2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</row>
    <row r="4" spans="1:26" ht="15.75" thickBot="1" x14ac:dyDescent="0.3">
      <c r="A4" s="37" t="s">
        <v>8</v>
      </c>
      <c r="B4" s="38"/>
      <c r="C4" s="38"/>
      <c r="D4" s="38"/>
      <c r="E4" s="38"/>
      <c r="F4" s="39"/>
      <c r="G4" s="40" t="s">
        <v>9</v>
      </c>
      <c r="H4" s="40" t="s">
        <v>10</v>
      </c>
      <c r="I4" s="37" t="s">
        <v>11</v>
      </c>
      <c r="J4" s="38"/>
      <c r="K4" s="38"/>
      <c r="L4" s="38"/>
      <c r="M4" s="38"/>
      <c r="N4" s="38"/>
      <c r="O4" s="38"/>
      <c r="P4" s="38"/>
      <c r="Q4" s="38"/>
      <c r="R4" s="38"/>
      <c r="S4" s="38"/>
      <c r="T4" s="39"/>
      <c r="U4" s="35" t="s">
        <v>18</v>
      </c>
      <c r="V4" s="35" t="s">
        <v>19</v>
      </c>
      <c r="W4" s="35" t="s">
        <v>47</v>
      </c>
      <c r="X4" s="35" t="s">
        <v>20</v>
      </c>
      <c r="Y4" s="35" t="s">
        <v>21</v>
      </c>
      <c r="Z4" s="35" t="s">
        <v>22</v>
      </c>
    </row>
    <row r="5" spans="1:26" ht="30.75" thickBot="1" x14ac:dyDescent="0.3">
      <c r="A5" s="16" t="s">
        <v>3</v>
      </c>
      <c r="B5" s="16" t="s">
        <v>4</v>
      </c>
      <c r="C5" s="16" t="s">
        <v>5</v>
      </c>
      <c r="D5" s="16" t="s">
        <v>6</v>
      </c>
      <c r="E5" s="16" t="s">
        <v>7</v>
      </c>
      <c r="F5" s="16" t="s">
        <v>7</v>
      </c>
      <c r="G5" s="41"/>
      <c r="H5" s="41"/>
      <c r="I5" s="16" t="s">
        <v>12</v>
      </c>
      <c r="J5" s="16" t="s">
        <v>46</v>
      </c>
      <c r="K5" s="16" t="s">
        <v>13</v>
      </c>
      <c r="L5" s="16" t="s">
        <v>46</v>
      </c>
      <c r="M5" s="16" t="s">
        <v>14</v>
      </c>
      <c r="N5" s="16" t="s">
        <v>46</v>
      </c>
      <c r="O5" s="16" t="s">
        <v>15</v>
      </c>
      <c r="P5" s="16" t="s">
        <v>46</v>
      </c>
      <c r="Q5" s="16" t="s">
        <v>16</v>
      </c>
      <c r="R5" s="16" t="s">
        <v>46</v>
      </c>
      <c r="S5" s="16" t="s">
        <v>17</v>
      </c>
      <c r="T5" s="16" t="s">
        <v>46</v>
      </c>
      <c r="U5" s="36"/>
      <c r="V5" s="36"/>
      <c r="W5" s="36"/>
      <c r="X5" s="36"/>
      <c r="Y5" s="36"/>
      <c r="Z5" s="36"/>
    </row>
    <row r="6" spans="1:26" ht="15.75" thickBot="1" x14ac:dyDescent="0.3">
      <c r="A6" s="9">
        <v>19648512</v>
      </c>
      <c r="B6" s="9" t="s">
        <v>23</v>
      </c>
      <c r="C6" s="9" t="s">
        <v>29</v>
      </c>
      <c r="D6" s="9" t="str">
        <f t="shared" ref="D6:D13" si="0">CONCATENATE(B6,C6)</f>
        <v>LuzAgudelo</v>
      </c>
      <c r="E6" s="10">
        <v>40080</v>
      </c>
      <c r="F6" s="11">
        <v>40080</v>
      </c>
      <c r="G6" s="9" t="s">
        <v>38</v>
      </c>
      <c r="H6" s="12">
        <v>36000</v>
      </c>
      <c r="I6" s="13">
        <v>2</v>
      </c>
      <c r="J6" s="14">
        <f t="shared" ref="J6:J13" si="1">I6*H6*0.25</f>
        <v>18000</v>
      </c>
      <c r="K6" s="14">
        <f t="shared" ref="K6:K13" si="2">I6*2</f>
        <v>4</v>
      </c>
      <c r="L6" s="14">
        <f t="shared" ref="L6:L13" si="3">K6*H6*0.25</f>
        <v>36000</v>
      </c>
      <c r="M6" s="14">
        <f t="shared" ref="M6:M13" si="4">SUM(I6,K6)</f>
        <v>6</v>
      </c>
      <c r="N6" s="14">
        <f t="shared" ref="N6:N13" si="5">M6*H6*0.25</f>
        <v>54000</v>
      </c>
      <c r="O6" s="14">
        <f t="shared" ref="O6:O13" si="6">AVERAGE(I6,M6)</f>
        <v>4</v>
      </c>
      <c r="P6" s="14">
        <f t="shared" ref="P6:P13" si="7">O6*H6*0.25</f>
        <v>36000</v>
      </c>
      <c r="Q6" s="14">
        <f>O6+(O6*0.5)</f>
        <v>6</v>
      </c>
      <c r="R6" s="14">
        <f t="shared" ref="R6:R13" si="8">Q6*H6*0.25</f>
        <v>54000</v>
      </c>
      <c r="S6" s="14">
        <f>Q6-(Q6*0.3)</f>
        <v>4.2</v>
      </c>
      <c r="T6" s="14">
        <f t="shared" ref="T6:T13" si="9">S6*H6*0.25</f>
        <v>37800</v>
      </c>
      <c r="U6" s="15">
        <f t="shared" ref="U6:U13" si="10">I6+K6+M6+O6+Q6+S6</f>
        <v>26.2</v>
      </c>
      <c r="V6" s="15">
        <f t="shared" ref="V6:V13" si="11">(H6*I6)+(H6*K6)+(H6*M6)+(H6*O6)+(H6*Q6)+(H6*S6)</f>
        <v>943200</v>
      </c>
      <c r="W6" s="15">
        <f>J6+L6+N6+P6+R6+T6</f>
        <v>235800</v>
      </c>
      <c r="X6" s="15">
        <f>MAX(I6,K6,O6,Q6,S6)</f>
        <v>6</v>
      </c>
      <c r="Y6" s="15">
        <f t="shared" ref="Y6:Y13" si="12">MIN(I6,K6,M6,O6,Q6,S6)</f>
        <v>2</v>
      </c>
      <c r="Z6" s="15">
        <f t="shared" ref="Z6:Z13" si="13">AVERAGE(I6,K6,M6,O6,Q6,S6)</f>
        <v>4.3666666666666663</v>
      </c>
    </row>
    <row r="7" spans="1:26" ht="15.75" thickBot="1" x14ac:dyDescent="0.3">
      <c r="A7" s="9">
        <v>45689021</v>
      </c>
      <c r="B7" s="9" t="s">
        <v>24</v>
      </c>
      <c r="C7" s="9" t="s">
        <v>32</v>
      </c>
      <c r="D7" s="9" t="str">
        <f t="shared" si="0"/>
        <v>DoloresBuitrago</v>
      </c>
      <c r="E7" s="10">
        <v>40045</v>
      </c>
      <c r="F7" s="11">
        <v>40045</v>
      </c>
      <c r="G7" s="9" t="s">
        <v>39</v>
      </c>
      <c r="H7" s="12">
        <v>25000</v>
      </c>
      <c r="I7" s="13">
        <v>4</v>
      </c>
      <c r="J7" s="14">
        <f t="shared" si="1"/>
        <v>25000</v>
      </c>
      <c r="K7" s="14">
        <f t="shared" si="2"/>
        <v>8</v>
      </c>
      <c r="L7" s="14">
        <f t="shared" si="3"/>
        <v>50000</v>
      </c>
      <c r="M7" s="14">
        <f t="shared" si="4"/>
        <v>12</v>
      </c>
      <c r="N7" s="14">
        <f t="shared" si="5"/>
        <v>75000</v>
      </c>
      <c r="O7" s="14">
        <f t="shared" si="6"/>
        <v>8</v>
      </c>
      <c r="P7" s="14">
        <f t="shared" si="7"/>
        <v>50000</v>
      </c>
      <c r="Q7" s="14">
        <f>O7+(O7*0.5)</f>
        <v>12</v>
      </c>
      <c r="R7" s="14">
        <f t="shared" si="8"/>
        <v>75000</v>
      </c>
      <c r="S7" s="14">
        <f>Q7-(Q7*0.3)</f>
        <v>8.4</v>
      </c>
      <c r="T7" s="14">
        <f t="shared" si="9"/>
        <v>52500</v>
      </c>
      <c r="U7" s="15">
        <f t="shared" si="10"/>
        <v>52.4</v>
      </c>
      <c r="V7" s="15">
        <f t="shared" si="11"/>
        <v>1310000</v>
      </c>
      <c r="W7" s="15">
        <f>J7+L7+N7+P7+R7+T7</f>
        <v>327500</v>
      </c>
      <c r="X7" s="15">
        <f>MAX(I7,K7,M7,O7,Q7,S7)</f>
        <v>12</v>
      </c>
      <c r="Y7" s="15">
        <f t="shared" si="12"/>
        <v>4</v>
      </c>
      <c r="Z7" s="15">
        <f t="shared" si="13"/>
        <v>8.7333333333333325</v>
      </c>
    </row>
    <row r="8" spans="1:26" ht="15.75" thickBot="1" x14ac:dyDescent="0.3">
      <c r="A8" s="9">
        <v>10023657</v>
      </c>
      <c r="B8" s="9" t="s">
        <v>25</v>
      </c>
      <c r="C8" s="9" t="s">
        <v>31</v>
      </c>
      <c r="D8" s="9" t="str">
        <f t="shared" si="0"/>
        <v>ConsueloCortez</v>
      </c>
      <c r="E8" s="10">
        <v>40375</v>
      </c>
      <c r="F8" s="11">
        <v>40375</v>
      </c>
      <c r="G8" s="9" t="s">
        <v>40</v>
      </c>
      <c r="H8" s="12">
        <v>18500</v>
      </c>
      <c r="I8" s="13">
        <v>6</v>
      </c>
      <c r="J8" s="14">
        <f t="shared" si="1"/>
        <v>27750</v>
      </c>
      <c r="K8" s="14">
        <f t="shared" si="2"/>
        <v>12</v>
      </c>
      <c r="L8" s="14">
        <f t="shared" si="3"/>
        <v>55500</v>
      </c>
      <c r="M8" s="14">
        <f t="shared" si="4"/>
        <v>18</v>
      </c>
      <c r="N8" s="14">
        <f t="shared" si="5"/>
        <v>83250</v>
      </c>
      <c r="O8" s="14">
        <f t="shared" si="6"/>
        <v>12</v>
      </c>
      <c r="P8" s="14">
        <f t="shared" si="7"/>
        <v>55500</v>
      </c>
      <c r="Q8" s="14">
        <f t="shared" ref="Q8:Q13" si="14">O8+(O8*0.5)</f>
        <v>18</v>
      </c>
      <c r="R8" s="14">
        <f t="shared" si="8"/>
        <v>83250</v>
      </c>
      <c r="S8" s="14">
        <f t="shared" ref="S8:S14" si="15">Q8-(Q8*0.3)</f>
        <v>12.600000000000001</v>
      </c>
      <c r="T8" s="14">
        <f t="shared" si="9"/>
        <v>58275.000000000007</v>
      </c>
      <c r="U8" s="15">
        <f t="shared" si="10"/>
        <v>78.599999999999994</v>
      </c>
      <c r="V8" s="15">
        <f t="shared" si="11"/>
        <v>1454100</v>
      </c>
      <c r="W8" s="15">
        <f t="shared" ref="W8:W13" si="16">J8+L8+N8+P8+R8+T8</f>
        <v>363525</v>
      </c>
      <c r="X8" s="15">
        <f>MAX(I8,K8,O8,Q8,S8)</f>
        <v>18</v>
      </c>
      <c r="Y8" s="15">
        <f t="shared" si="12"/>
        <v>6</v>
      </c>
      <c r="Z8" s="15">
        <f t="shared" si="13"/>
        <v>13.1</v>
      </c>
    </row>
    <row r="9" spans="1:26" ht="15.75" thickBot="1" x14ac:dyDescent="0.3">
      <c r="A9" s="2">
        <v>29853671</v>
      </c>
      <c r="B9" s="2" t="s">
        <v>35</v>
      </c>
      <c r="C9" s="2" t="s">
        <v>30</v>
      </c>
      <c r="D9" s="2" t="str">
        <f t="shared" si="0"/>
        <v>SocorroDelgado</v>
      </c>
      <c r="E9" s="3">
        <v>40339</v>
      </c>
      <c r="F9" s="4">
        <v>40339</v>
      </c>
      <c r="G9" s="2" t="s">
        <v>41</v>
      </c>
      <c r="H9" s="5">
        <v>21200</v>
      </c>
      <c r="I9" s="6">
        <v>8</v>
      </c>
      <c r="J9" s="7">
        <f t="shared" si="1"/>
        <v>42400</v>
      </c>
      <c r="K9" s="7">
        <f t="shared" si="2"/>
        <v>16</v>
      </c>
      <c r="L9" s="7">
        <f t="shared" si="3"/>
        <v>84800</v>
      </c>
      <c r="M9" s="7">
        <f t="shared" si="4"/>
        <v>24</v>
      </c>
      <c r="N9" s="7">
        <f t="shared" si="5"/>
        <v>127200</v>
      </c>
      <c r="O9" s="7">
        <f t="shared" si="6"/>
        <v>16</v>
      </c>
      <c r="P9" s="7">
        <f t="shared" si="7"/>
        <v>84800</v>
      </c>
      <c r="Q9" s="7">
        <f t="shared" si="14"/>
        <v>24</v>
      </c>
      <c r="R9" s="7">
        <f t="shared" si="8"/>
        <v>127200</v>
      </c>
      <c r="S9" s="7">
        <f t="shared" si="15"/>
        <v>16.8</v>
      </c>
      <c r="T9" s="7">
        <f t="shared" si="9"/>
        <v>89040</v>
      </c>
      <c r="U9" s="8">
        <f t="shared" si="10"/>
        <v>104.8</v>
      </c>
      <c r="V9" s="8">
        <f t="shared" si="11"/>
        <v>2221760</v>
      </c>
      <c r="W9" s="8">
        <f t="shared" si="16"/>
        <v>555440</v>
      </c>
      <c r="X9" s="8">
        <f>MAX(I9,K9,M9,O9,Q9,S9)</f>
        <v>24</v>
      </c>
      <c r="Y9" s="8">
        <f t="shared" si="12"/>
        <v>8</v>
      </c>
      <c r="Z9" s="8">
        <f t="shared" si="13"/>
        <v>17.466666666666665</v>
      </c>
    </row>
    <row r="10" spans="1:26" ht="15.75" thickBot="1" x14ac:dyDescent="0.3">
      <c r="A10" s="2">
        <v>45456489</v>
      </c>
      <c r="B10" s="2" t="s">
        <v>26</v>
      </c>
      <c r="C10" s="2" t="s">
        <v>33</v>
      </c>
      <c r="D10" s="2" t="str">
        <f t="shared" si="0"/>
        <v>RosaFranica</v>
      </c>
      <c r="E10" s="3">
        <v>40669</v>
      </c>
      <c r="F10" s="4">
        <v>40669</v>
      </c>
      <c r="G10" s="2" t="s">
        <v>42</v>
      </c>
      <c r="H10" s="5">
        <v>13600</v>
      </c>
      <c r="I10" s="6">
        <v>10</v>
      </c>
      <c r="J10" s="7">
        <f t="shared" si="1"/>
        <v>34000</v>
      </c>
      <c r="K10" s="7">
        <f t="shared" si="2"/>
        <v>20</v>
      </c>
      <c r="L10" s="7">
        <f t="shared" si="3"/>
        <v>68000</v>
      </c>
      <c r="M10" s="7">
        <f t="shared" si="4"/>
        <v>30</v>
      </c>
      <c r="N10" s="7">
        <f t="shared" si="5"/>
        <v>102000</v>
      </c>
      <c r="O10" s="7">
        <f t="shared" si="6"/>
        <v>20</v>
      </c>
      <c r="P10" s="7">
        <f t="shared" si="7"/>
        <v>68000</v>
      </c>
      <c r="Q10" s="7">
        <f t="shared" si="14"/>
        <v>30</v>
      </c>
      <c r="R10" s="7">
        <f t="shared" si="8"/>
        <v>102000</v>
      </c>
      <c r="S10" s="7">
        <f t="shared" si="15"/>
        <v>21</v>
      </c>
      <c r="T10" s="7">
        <f t="shared" si="9"/>
        <v>71400</v>
      </c>
      <c r="U10" s="8">
        <f t="shared" si="10"/>
        <v>131</v>
      </c>
      <c r="V10" s="8">
        <f t="shared" si="11"/>
        <v>1781600</v>
      </c>
      <c r="W10" s="8">
        <f t="shared" si="16"/>
        <v>445400</v>
      </c>
      <c r="X10" s="8">
        <f>MAX(I10,K10,O10,Q10,S10)</f>
        <v>30</v>
      </c>
      <c r="Y10" s="8">
        <f t="shared" si="12"/>
        <v>10</v>
      </c>
      <c r="Z10" s="8">
        <f t="shared" si="13"/>
        <v>21.833333333333332</v>
      </c>
    </row>
    <row r="11" spans="1:26" ht="15.75" thickBot="1" x14ac:dyDescent="0.3">
      <c r="A11" s="2">
        <v>49462889</v>
      </c>
      <c r="B11" s="2" t="s">
        <v>27</v>
      </c>
      <c r="C11" s="2" t="s">
        <v>34</v>
      </c>
      <c r="D11" s="2" t="str">
        <f t="shared" si="0"/>
        <v>EsperanzaGomez</v>
      </c>
      <c r="E11" s="3">
        <v>40634</v>
      </c>
      <c r="F11" s="4">
        <v>40634</v>
      </c>
      <c r="G11" s="2" t="s">
        <v>43</v>
      </c>
      <c r="H11" s="5">
        <v>1500</v>
      </c>
      <c r="I11" s="6">
        <v>12</v>
      </c>
      <c r="J11" s="7">
        <f t="shared" si="1"/>
        <v>4500</v>
      </c>
      <c r="K11" s="7">
        <f t="shared" si="2"/>
        <v>24</v>
      </c>
      <c r="L11" s="7">
        <f t="shared" si="3"/>
        <v>9000</v>
      </c>
      <c r="M11" s="7">
        <f t="shared" si="4"/>
        <v>36</v>
      </c>
      <c r="N11" s="7">
        <f t="shared" si="5"/>
        <v>13500</v>
      </c>
      <c r="O11" s="7">
        <f t="shared" si="6"/>
        <v>24</v>
      </c>
      <c r="P11" s="7">
        <f t="shared" si="7"/>
        <v>9000</v>
      </c>
      <c r="Q11" s="7">
        <f t="shared" si="14"/>
        <v>36</v>
      </c>
      <c r="R11" s="7">
        <f t="shared" si="8"/>
        <v>13500</v>
      </c>
      <c r="S11" s="7">
        <f t="shared" si="15"/>
        <v>25.200000000000003</v>
      </c>
      <c r="T11" s="7">
        <f t="shared" si="9"/>
        <v>9450.0000000000018</v>
      </c>
      <c r="U11" s="8">
        <f t="shared" si="10"/>
        <v>157.19999999999999</v>
      </c>
      <c r="V11" s="8">
        <f t="shared" si="11"/>
        <v>235800</v>
      </c>
      <c r="W11" s="8">
        <f t="shared" si="16"/>
        <v>58950</v>
      </c>
      <c r="X11" s="8">
        <f>MAX(I11,K11,M11,O11,Q11,S11)</f>
        <v>36</v>
      </c>
      <c r="Y11" s="8">
        <f t="shared" si="12"/>
        <v>12</v>
      </c>
      <c r="Z11" s="8">
        <f t="shared" si="13"/>
        <v>26.2</v>
      </c>
    </row>
    <row r="12" spans="1:26" ht="15.75" thickBot="1" x14ac:dyDescent="0.3">
      <c r="A12" s="17">
        <v>78971563</v>
      </c>
      <c r="B12" s="17" t="s">
        <v>24</v>
      </c>
      <c r="C12" s="17" t="s">
        <v>36</v>
      </c>
      <c r="D12" s="17" t="str">
        <f t="shared" si="0"/>
        <v>DoloresCruz</v>
      </c>
      <c r="E12" s="18">
        <v>40964</v>
      </c>
      <c r="F12" s="19">
        <v>40964</v>
      </c>
      <c r="G12" s="17" t="s">
        <v>44</v>
      </c>
      <c r="H12" s="20">
        <v>2800</v>
      </c>
      <c r="I12" s="21">
        <v>14</v>
      </c>
      <c r="J12" s="22">
        <f t="shared" si="1"/>
        <v>9800</v>
      </c>
      <c r="K12" s="22">
        <f t="shared" si="2"/>
        <v>28</v>
      </c>
      <c r="L12" s="22">
        <f t="shared" si="3"/>
        <v>19600</v>
      </c>
      <c r="M12" s="22">
        <f t="shared" si="4"/>
        <v>42</v>
      </c>
      <c r="N12" s="22">
        <f t="shared" si="5"/>
        <v>29400</v>
      </c>
      <c r="O12" s="22">
        <f t="shared" si="6"/>
        <v>28</v>
      </c>
      <c r="P12" s="22">
        <f t="shared" si="7"/>
        <v>19600</v>
      </c>
      <c r="Q12" s="22">
        <f t="shared" si="14"/>
        <v>42</v>
      </c>
      <c r="R12" s="22">
        <f t="shared" si="8"/>
        <v>29400</v>
      </c>
      <c r="S12" s="22">
        <f t="shared" si="15"/>
        <v>29.4</v>
      </c>
      <c r="T12" s="22">
        <f t="shared" si="9"/>
        <v>20580</v>
      </c>
      <c r="U12" s="23">
        <f t="shared" si="10"/>
        <v>183.4</v>
      </c>
      <c r="V12" s="23">
        <f t="shared" si="11"/>
        <v>513520</v>
      </c>
      <c r="W12" s="23">
        <f t="shared" si="16"/>
        <v>128380</v>
      </c>
      <c r="X12" s="23">
        <f>MAX(I12,K12,O12,Q12,S12)</f>
        <v>42</v>
      </c>
      <c r="Y12" s="23">
        <f t="shared" si="12"/>
        <v>14</v>
      </c>
      <c r="Z12" s="23">
        <f t="shared" si="13"/>
        <v>30.566666666666666</v>
      </c>
    </row>
    <row r="13" spans="1:26" ht="15.75" thickBot="1" x14ac:dyDescent="0.3">
      <c r="A13" s="17">
        <v>74896103</v>
      </c>
      <c r="B13" s="17" t="s">
        <v>28</v>
      </c>
      <c r="C13" s="17" t="s">
        <v>37</v>
      </c>
      <c r="D13" s="17" t="str">
        <f t="shared" si="0"/>
        <v>SofiaRuiz</v>
      </c>
      <c r="E13" s="18">
        <v>40929</v>
      </c>
      <c r="F13" s="19">
        <v>40929</v>
      </c>
      <c r="G13" s="17" t="s">
        <v>45</v>
      </c>
      <c r="H13" s="20">
        <v>15600</v>
      </c>
      <c r="I13" s="21">
        <v>16</v>
      </c>
      <c r="J13" s="22">
        <f t="shared" si="1"/>
        <v>62400</v>
      </c>
      <c r="K13" s="22">
        <f t="shared" si="2"/>
        <v>32</v>
      </c>
      <c r="L13" s="22">
        <f t="shared" si="3"/>
        <v>124800</v>
      </c>
      <c r="M13" s="22">
        <f t="shared" si="4"/>
        <v>48</v>
      </c>
      <c r="N13" s="22">
        <f t="shared" si="5"/>
        <v>187200</v>
      </c>
      <c r="O13" s="22">
        <f t="shared" si="6"/>
        <v>32</v>
      </c>
      <c r="P13" s="22">
        <f t="shared" si="7"/>
        <v>124800</v>
      </c>
      <c r="Q13" s="22">
        <f t="shared" si="14"/>
        <v>48</v>
      </c>
      <c r="R13" s="22">
        <f t="shared" si="8"/>
        <v>187200</v>
      </c>
      <c r="S13" s="22">
        <f t="shared" si="15"/>
        <v>33.6</v>
      </c>
      <c r="T13" s="22">
        <f t="shared" si="9"/>
        <v>131040</v>
      </c>
      <c r="U13" s="23">
        <f t="shared" si="10"/>
        <v>209.6</v>
      </c>
      <c r="V13" s="23">
        <f t="shared" si="11"/>
        <v>3269760</v>
      </c>
      <c r="W13" s="23">
        <f t="shared" si="16"/>
        <v>817440</v>
      </c>
      <c r="X13" s="23">
        <f>MAX(I13,K13,M13,O13,Q13,S13)</f>
        <v>48</v>
      </c>
      <c r="Y13" s="23">
        <f t="shared" si="12"/>
        <v>16</v>
      </c>
      <c r="Z13" s="23">
        <f t="shared" si="13"/>
        <v>34.93333333333333</v>
      </c>
    </row>
    <row r="14" spans="1:26" ht="15.75" thickBot="1" x14ac:dyDescent="0.3">
      <c r="A14" s="24"/>
      <c r="B14" s="24"/>
      <c r="C14" s="24"/>
      <c r="D14" s="24"/>
      <c r="E14" s="24"/>
      <c r="F14" s="24"/>
      <c r="G14" s="44" t="s">
        <v>48</v>
      </c>
      <c r="H14" s="45"/>
      <c r="I14" s="28">
        <f>I6+I7+I8+I9+I10+I11+I12+I13</f>
        <v>72</v>
      </c>
      <c r="J14" s="28"/>
      <c r="K14" s="29">
        <f>K6+K7+K9+K13+K12+K11+K10+K8</f>
        <v>144</v>
      </c>
      <c r="L14" s="28"/>
      <c r="M14" s="29">
        <f>M6+M8+M7+M9+M10+M11+M12+M13</f>
        <v>216</v>
      </c>
      <c r="N14" s="28"/>
      <c r="O14" s="29">
        <f>O6+O7+O8+O9+O10+O11+O12+O13</f>
        <v>144</v>
      </c>
      <c r="P14" s="28"/>
      <c r="Q14" s="29">
        <f>Q6+Q7+Q8+Q9+Q10+Q11+Q12+Q13</f>
        <v>216</v>
      </c>
      <c r="R14" s="28"/>
      <c r="S14" s="30">
        <f t="shared" si="15"/>
        <v>151.19999999999999</v>
      </c>
      <c r="T14" s="28"/>
      <c r="U14" s="24"/>
      <c r="V14" s="24"/>
      <c r="W14" s="24"/>
      <c r="X14" s="24"/>
      <c r="Y14" s="24"/>
      <c r="Z14" s="24"/>
    </row>
    <row r="15" spans="1:26" ht="15.75" thickBot="1" x14ac:dyDescent="0.3">
      <c r="A15" s="24"/>
      <c r="B15" s="24"/>
      <c r="C15" s="24"/>
      <c r="D15" s="24"/>
      <c r="E15" s="24"/>
      <c r="F15" s="24"/>
      <c r="G15" s="44" t="s">
        <v>49</v>
      </c>
      <c r="H15" s="45"/>
      <c r="I15" s="28"/>
      <c r="J15" s="29">
        <f>J6+J7+J8+J9+J10+J11+J12+J13</f>
        <v>223850</v>
      </c>
      <c r="K15" s="28"/>
      <c r="L15" s="29">
        <f>L6+L7+L8+L9+L10+L11+L12+L13</f>
        <v>447700</v>
      </c>
      <c r="M15" s="29"/>
      <c r="N15" s="28"/>
      <c r="O15" s="29"/>
      <c r="P15" s="29">
        <f t="shared" ref="P15" si="17">P6+P7+P8+P9+P10+P11+P12+P13</f>
        <v>447700</v>
      </c>
      <c r="Q15" s="28"/>
      <c r="R15" s="29">
        <f t="shared" ref="R15" si="18">R6+R7+R8+R9+R10+R11+R12+R13</f>
        <v>671550</v>
      </c>
      <c r="S15" s="29"/>
      <c r="T15" s="29">
        <f>T6+T7+T8+T9+T10+T11+T12+T13</f>
        <v>470085</v>
      </c>
      <c r="U15" s="24"/>
      <c r="V15" s="24"/>
      <c r="W15" s="24"/>
      <c r="X15" s="24"/>
      <c r="Y15" s="24"/>
      <c r="Z15" s="24"/>
    </row>
    <row r="16" spans="1:26" ht="15.75" thickBot="1" x14ac:dyDescent="0.3">
      <c r="G16" s="42" t="s">
        <v>50</v>
      </c>
      <c r="H16" s="43"/>
      <c r="I16" s="25">
        <f>MAX(I6,I7,I8,I9,I10,I11,I12,I13)</f>
        <v>16</v>
      </c>
      <c r="J16" s="25"/>
      <c r="K16" s="26">
        <f>MAX(K6,K7,K8,K9,K10,K11,K12,K13)</f>
        <v>32</v>
      </c>
      <c r="L16" s="25"/>
      <c r="M16" s="26">
        <f>MAX(M6,M7,M8,M9,M10,M11,M12,M13)</f>
        <v>48</v>
      </c>
      <c r="N16" s="25"/>
      <c r="O16" s="26">
        <f>MAX(O6,O7,O8,O9,O10,O11,O12,O13)</f>
        <v>32</v>
      </c>
      <c r="P16" s="25"/>
      <c r="Q16" s="26">
        <f>MAX(Q6,Q7,Q8,Q9,Q10,Q11,Q12,Q13)</f>
        <v>48</v>
      </c>
      <c r="R16" s="25"/>
      <c r="S16" s="27">
        <f>MAX(S6,S7,S8,S9,S10,S11,S12,S13)</f>
        <v>33.6</v>
      </c>
      <c r="T16" s="25"/>
    </row>
    <row r="17" spans="7:20" ht="15.75" thickBot="1" x14ac:dyDescent="0.3">
      <c r="G17" s="42" t="s">
        <v>51</v>
      </c>
      <c r="H17" s="43"/>
      <c r="I17" s="25">
        <f>MIN(I6,I7,I8,I9,I10,I11,I12,I13)</f>
        <v>2</v>
      </c>
      <c r="J17" s="25"/>
      <c r="K17" s="26">
        <f>MIN(K6,K7,K8,K9,K10,K11,K12,K13)</f>
        <v>4</v>
      </c>
      <c r="L17" s="25"/>
      <c r="M17" s="26">
        <f>MIN(M6,M7,M8,M9,M10,M11,M12,M13)</f>
        <v>6</v>
      </c>
      <c r="N17" s="26"/>
      <c r="O17" s="25">
        <f t="shared" ref="O17" si="19">MIN(O6,O7,O8,O9,O10,O11,O12,O13)</f>
        <v>4</v>
      </c>
      <c r="P17" s="25"/>
      <c r="Q17" s="26">
        <f t="shared" ref="Q17" si="20">MIN(Q6,Q7,Q8,Q9,Q10,Q11,Q12,Q13)</f>
        <v>6</v>
      </c>
      <c r="R17" s="25"/>
      <c r="S17" s="26">
        <f>MIN(S6,S7,S9,S8,S10,S11,S12,S13)</f>
        <v>4.2</v>
      </c>
      <c r="T17" s="25"/>
    </row>
    <row r="18" spans="7:20" ht="15.75" thickBot="1" x14ac:dyDescent="0.3">
      <c r="G18" s="42" t="s">
        <v>52</v>
      </c>
      <c r="H18" s="43"/>
      <c r="I18" s="25">
        <f>AVERAGE(I6:I13)</f>
        <v>9</v>
      </c>
      <c r="J18" s="25"/>
      <c r="K18" s="26">
        <f>AVERAGE(K6:K13)</f>
        <v>18</v>
      </c>
      <c r="L18" s="25"/>
      <c r="M18" s="26">
        <f>AVERAGE(M6:M13)</f>
        <v>27</v>
      </c>
      <c r="N18" s="25"/>
      <c r="O18" s="26">
        <f>AVERAGE(O6:O13)</f>
        <v>18</v>
      </c>
      <c r="P18" s="25"/>
      <c r="Q18" s="26">
        <f>AVERAGE(Q6:Q13)</f>
        <v>27</v>
      </c>
      <c r="R18" s="25"/>
      <c r="S18" s="27">
        <f>AVERAGE(S6:S13)</f>
        <v>18.899999999999999</v>
      </c>
      <c r="T18" s="25"/>
    </row>
  </sheetData>
  <mergeCells count="18">
    <mergeCell ref="X4:X5"/>
    <mergeCell ref="Y4:Y5"/>
    <mergeCell ref="Z4:Z5"/>
    <mergeCell ref="A1:Z1"/>
    <mergeCell ref="A2:Z2"/>
    <mergeCell ref="A3:Z3"/>
    <mergeCell ref="A4:F4"/>
    <mergeCell ref="G4:G5"/>
    <mergeCell ref="H4:H5"/>
    <mergeCell ref="I4:T4"/>
    <mergeCell ref="U4:U5"/>
    <mergeCell ref="V4:V5"/>
    <mergeCell ref="W4:W5"/>
    <mergeCell ref="G17:H17"/>
    <mergeCell ref="G18:H18"/>
    <mergeCell ref="G16:H16"/>
    <mergeCell ref="G15:H15"/>
    <mergeCell ref="G14:H14"/>
  </mergeCells>
  <pageMargins left="0.70866141732283472" right="0.70866141732283472" top="0.74803149606299213" bottom="0.74803149606299213" header="0.31496062992125984" footer="0.31496062992125984"/>
  <pageSetup scale="81" fitToWidth="2" orientation="landscape" verticalDpi="300" r:id="rId1"/>
  <headerFooter>
    <oddHeader>&amp;C&amp;14LAURA GUTIÉRREZ MOLINA</oddHeader>
    <oddFooter>&amp;C&amp;16"Las palabras sin afectos, nunca llegarán a oídos de Dios."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INFORME 1</vt:lpstr>
      <vt:lpstr>INFORME 2</vt:lpstr>
      <vt:lpstr>INFORME 3</vt:lpstr>
      <vt:lpstr>'INFORME 2'!Área_de_impresión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Sistemas</dc:creator>
  <cp:lastModifiedBy>Lauris</cp:lastModifiedBy>
  <cp:lastPrinted>2014-10-13T16:00:19Z</cp:lastPrinted>
  <dcterms:created xsi:type="dcterms:W3CDTF">2014-09-23T17:23:30Z</dcterms:created>
  <dcterms:modified xsi:type="dcterms:W3CDTF">2014-10-13T16:04:39Z</dcterms:modified>
</cp:coreProperties>
</file>